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BS\Haseeb\"/>
    </mc:Choice>
  </mc:AlternateContent>
  <xr:revisionPtr revIDLastSave="0" documentId="13_ncr:1_{AF5FBAFD-9289-432C-9D55-5635B0B7EAD5}" xr6:coauthVersionLast="47" xr6:coauthVersionMax="47" xr10:uidLastSave="{00000000-0000-0000-0000-000000000000}"/>
  <bookViews>
    <workbookView xWindow="-108" yWindow="-108" windowWidth="23256" windowHeight="12456" tabRatio="947" xr2:uid="{00000000-000D-0000-FFFF-FFFF00000000}"/>
  </bookViews>
  <sheets>
    <sheet name="Transom" sheetId="41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Transom!$A$1:$W$62</definedName>
    <definedName name="_xlnm.Print_Area">#REF!</definedName>
    <definedName name="PRINT_AREA_MI" localSheetId="0">#REF!</definedName>
    <definedName name="PRINT_AREA_MI">#REF!</definedName>
    <definedName name="_xlnm.Print_Titles" localSheetId="0">Transom!$1:$7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41" l="1"/>
  <c r="Q19" i="41"/>
  <c r="W20" i="41"/>
  <c r="V20" i="41"/>
  <c r="Q15" i="41"/>
  <c r="W16" i="41"/>
  <c r="V16" i="41"/>
  <c r="S8" i="41"/>
  <c r="R8" i="41"/>
  <c r="Q8" i="41"/>
  <c r="L8" i="41"/>
  <c r="W9" i="41"/>
  <c r="V9" i="41"/>
  <c r="G35" i="41"/>
  <c r="L35" i="41" s="1"/>
  <c r="O35" i="41" s="1"/>
  <c r="R35" i="41" s="1"/>
  <c r="S35" i="41" s="1"/>
  <c r="U35" i="41" s="1"/>
  <c r="G31" i="41"/>
  <c r="V34" i="41"/>
  <c r="Q49" i="41"/>
  <c r="F49" i="41"/>
  <c r="F44" i="41"/>
  <c r="V38" i="41" l="1"/>
  <c r="L31" i="41"/>
  <c r="O31" i="41" s="1"/>
  <c r="R31" i="41" s="1"/>
  <c r="S31" i="41" s="1"/>
  <c r="U31" i="41" s="1"/>
  <c r="W51" i="41"/>
  <c r="V51" i="41"/>
  <c r="P49" i="41"/>
  <c r="K49" i="41"/>
  <c r="L49" i="41" s="1"/>
  <c r="O49" i="41" s="1"/>
  <c r="R49" i="41" s="1"/>
  <c r="S49" i="41" s="1"/>
  <c r="U49" i="41" s="1"/>
  <c r="V49" i="41"/>
  <c r="V53" i="41"/>
  <c r="Q44" i="41"/>
  <c r="K44" i="41"/>
  <c r="V46" i="41"/>
  <c r="J44" i="41"/>
  <c r="V44" i="41" s="1"/>
  <c r="G44" i="41"/>
  <c r="V48" i="41" s="1"/>
  <c r="G39" i="41"/>
  <c r="V43" i="41" s="1"/>
  <c r="P44" i="41"/>
  <c r="W46" i="41"/>
  <c r="Q39" i="41"/>
  <c r="K39" i="41"/>
  <c r="V40" i="41" s="1"/>
  <c r="I39" i="41"/>
  <c r="W41" i="41" s="1"/>
  <c r="H39" i="41"/>
  <c r="V41" i="41" s="1"/>
  <c r="F39" i="41"/>
  <c r="J39" i="41"/>
  <c r="V39" i="41" s="1"/>
  <c r="G27" i="41"/>
  <c r="L27" i="41" s="1"/>
  <c r="O27" i="41" s="1"/>
  <c r="R27" i="41" s="1"/>
  <c r="S27" i="41" s="1"/>
  <c r="U27" i="41" s="1"/>
  <c r="G23" i="41"/>
  <c r="V26" i="41" s="1"/>
  <c r="G19" i="41"/>
  <c r="V22" i="41" s="1"/>
  <c r="G15" i="41"/>
  <c r="V18" i="41" s="1"/>
  <c r="G11" i="41"/>
  <c r="L11" i="41" s="1"/>
  <c r="O11" i="41" s="1"/>
  <c r="G8" i="41"/>
  <c r="O8" i="41" s="1"/>
  <c r="U8" i="41" s="1"/>
  <c r="P39" i="41"/>
  <c r="V50" i="41" l="1"/>
  <c r="L44" i="41"/>
  <c r="O44" i="41" s="1"/>
  <c r="R44" i="41" s="1"/>
  <c r="S44" i="41" s="1"/>
  <c r="U44" i="41" s="1"/>
  <c r="V30" i="41"/>
  <c r="V45" i="41"/>
  <c r="L39" i="41"/>
  <c r="O39" i="41" s="1"/>
  <c r="R39" i="41" s="1"/>
  <c r="S39" i="41" s="1"/>
  <c r="U39" i="41" s="1"/>
  <c r="V10" i="41"/>
  <c r="L15" i="41"/>
  <c r="O15" i="41" s="1"/>
  <c r="R15" i="41" s="1"/>
  <c r="S15" i="41" s="1"/>
  <c r="U15" i="41" s="1"/>
  <c r="R11" i="41"/>
  <c r="S11" i="41" s="1"/>
  <c r="U11" i="41" s="1"/>
  <c r="L19" i="41"/>
  <c r="O19" i="41" s="1"/>
  <c r="R19" i="41" s="1"/>
  <c r="S19" i="41" s="1"/>
  <c r="U19" i="41" s="1"/>
  <c r="L23" i="41"/>
  <c r="O23" i="41" s="1"/>
  <c r="R23" i="41" s="1"/>
  <c r="S23" i="41" s="1"/>
  <c r="U23" i="41" s="1"/>
  <c r="V14" i="41"/>
  <c r="U54" i="41" l="1"/>
  <c r="U55" i="41" s="1"/>
</calcChain>
</file>

<file path=xl/sharedStrings.xml><?xml version="1.0" encoding="utf-8"?>
<sst xmlns="http://schemas.openxmlformats.org/spreadsheetml/2006/main" count="50" uniqueCount="43">
  <si>
    <t>Concrete Cover =</t>
  </si>
  <si>
    <t>Sr. No.</t>
  </si>
  <si>
    <t>Description</t>
  </si>
  <si>
    <t>Dia
(#)</t>
  </si>
  <si>
    <t>No. Of
Bars</t>
  </si>
  <si>
    <t>Total
 Weight
(Kg)</t>
  </si>
  <si>
    <t>A</t>
  </si>
  <si>
    <t>B</t>
  </si>
  <si>
    <t>C</t>
  </si>
  <si>
    <t>Total</t>
  </si>
  <si>
    <t>D</t>
  </si>
  <si>
    <t>Spacing
(inches)</t>
  </si>
  <si>
    <t>Length of Bars (ft)</t>
  </si>
  <si>
    <t>Cut 
Length
(ft)</t>
  </si>
  <si>
    <t>Bend Deduction
(ft)</t>
  </si>
  <si>
    <t>Total 
Length
(ft)</t>
  </si>
  <si>
    <t xml:space="preserve"> Cut Length After Bend D/D
(ft)</t>
  </si>
  <si>
    <t>-</t>
  </si>
  <si>
    <t>ft</t>
  </si>
  <si>
    <t>inches</t>
  </si>
  <si>
    <t>No. of Bends</t>
  </si>
  <si>
    <t>Lap
Length (ft)</t>
  </si>
  <si>
    <t>No. of Laps</t>
  </si>
  <si>
    <t>Bar Shape and Lengths (ft)</t>
  </si>
  <si>
    <t xml:space="preserve">  Total Weight in Tons </t>
  </si>
  <si>
    <t xml:space="preserve">  Total Weight in Kgs </t>
  </si>
  <si>
    <t>kgs</t>
  </si>
  <si>
    <t>Tons</t>
  </si>
  <si>
    <t>No. Of
Members</t>
  </si>
  <si>
    <t>E</t>
  </si>
  <si>
    <t>Length of Transom =</t>
  </si>
  <si>
    <t>Barbending Schedule:Transom</t>
  </si>
  <si>
    <t xml:space="preserve">Main Bars at Bottom 
1st Layer
</t>
  </si>
  <si>
    <t>Main Bars at Bottom - 2nd Layer</t>
  </si>
  <si>
    <t>Main Bars at Top
(Center)</t>
  </si>
  <si>
    <t xml:space="preserve">Main Bars at Top
(Both Sides)
</t>
  </si>
  <si>
    <t>Side Bars
(Both Sides)</t>
  </si>
  <si>
    <t xml:space="preserve">Stirrup - 1 
</t>
  </si>
  <si>
    <t xml:space="preserve">Stirrup - 2 
</t>
  </si>
  <si>
    <t xml:space="preserve">Stirrup - 3
</t>
  </si>
  <si>
    <t xml:space="preserve">Top Steel in Deck Slab
(1st Layer)
</t>
  </si>
  <si>
    <t xml:space="preserve">Top Steel in Deck Slab
(2nd Layer)
</t>
  </si>
  <si>
    <t>Unit 
Weight
(kg/ft)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</si>
</sst>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00"/>
    <numFmt numFmtId="166" formatCode="0.000"/>
    <numFmt numFmtId="167" formatCode="&quot;#&quot;#"/>
    <numFmt numFmtId="168" formatCode="_(* #,##0.000_);_(* \(#,##0.000\);_(* &quot;-&quot;??_);_(@_)"/>
    <numFmt numFmtId="169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b/>
      <u/>
      <sz val="14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4"/>
      <name val="Times New Roman"/>
      <family val="1"/>
    </font>
    <font>
      <b/>
      <u/>
      <sz val="10"/>
      <name val="Times New Roman"/>
      <family val="1"/>
    </font>
    <font>
      <sz val="11"/>
      <color rgb="FFFF0000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b/>
      <sz val="14"/>
      <color rgb="FFFF0000"/>
      <name val="Times New Roman"/>
      <family val="1"/>
    </font>
    <font>
      <b/>
      <u/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27">
    <xf numFmtId="0" fontId="0" fillId="0" borderId="0" xfId="0"/>
    <xf numFmtId="0" fontId="5" fillId="0" borderId="0" xfId="1" applyNumberFormat="1" applyFont="1" applyFill="1" applyBorder="1" applyAlignment="1">
      <alignment horizontal="center" vertical="center"/>
    </xf>
    <xf numFmtId="0" fontId="6" fillId="0" borderId="0" xfId="0" applyFont="1"/>
    <xf numFmtId="43" fontId="4" fillId="0" borderId="0" xfId="1" applyFont="1" applyFill="1" applyBorder="1" applyAlignment="1">
      <alignment horizontal="right" vertical="center"/>
    </xf>
    <xf numFmtId="0" fontId="7" fillId="0" borderId="0" xfId="2" applyFont="1" applyAlignment="1">
      <alignment vertical="center"/>
    </xf>
    <xf numFmtId="0" fontId="8" fillId="0" borderId="0" xfId="0" applyFont="1"/>
    <xf numFmtId="0" fontId="7" fillId="0" borderId="0" xfId="1" applyNumberFormat="1" applyFont="1" applyFill="1" applyBorder="1" applyAlignment="1">
      <alignment vertical="center"/>
    </xf>
    <xf numFmtId="43" fontId="9" fillId="0" borderId="0" xfId="1" applyFont="1" applyFill="1" applyBorder="1" applyAlignment="1">
      <alignment vertical="center"/>
    </xf>
    <xf numFmtId="0" fontId="7" fillId="0" borderId="0" xfId="2" applyFont="1" applyAlignment="1">
      <alignment horizontal="left" vertical="center"/>
    </xf>
    <xf numFmtId="43" fontId="7" fillId="0" borderId="0" xfId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0" fillId="0" borderId="0" xfId="0" applyFont="1"/>
    <xf numFmtId="0" fontId="7" fillId="0" borderId="0" xfId="2" applyFont="1" applyAlignment="1">
      <alignment horizontal="right" vertical="center"/>
    </xf>
    <xf numFmtId="0" fontId="7" fillId="0" borderId="0" xfId="2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4" fillId="0" borderId="0" xfId="2" applyFont="1" applyAlignment="1">
      <alignment horizontal="right" vertical="center"/>
    </xf>
    <xf numFmtId="165" fontId="13" fillId="0" borderId="0" xfId="4" applyNumberFormat="1" applyFont="1" applyFill="1" applyBorder="1" applyAlignment="1">
      <alignment vertical="center"/>
    </xf>
    <xf numFmtId="43" fontId="14" fillId="0" borderId="0" xfId="1" applyFont="1" applyFill="1"/>
    <xf numFmtId="0" fontId="15" fillId="0" borderId="0" xfId="0" applyFont="1"/>
    <xf numFmtId="0" fontId="16" fillId="0" borderId="0" xfId="2" applyFont="1"/>
    <xf numFmtId="0" fontId="9" fillId="0" borderId="0" xfId="2" applyFont="1"/>
    <xf numFmtId="43" fontId="16" fillId="0" borderId="0" xfId="1" applyFont="1" applyFill="1" applyAlignment="1">
      <alignment horizontal="left"/>
    </xf>
    <xf numFmtId="43" fontId="9" fillId="0" borderId="0" xfId="1" applyFont="1" applyFill="1"/>
    <xf numFmtId="43" fontId="8" fillId="0" borderId="0" xfId="1" applyFont="1"/>
    <xf numFmtId="43" fontId="12" fillId="0" borderId="0" xfId="1" applyFont="1"/>
    <xf numFmtId="43" fontId="9" fillId="0" borderId="0" xfId="1" applyFont="1" applyFill="1" applyAlignment="1">
      <alignment horizontal="left"/>
    </xf>
    <xf numFmtId="43" fontId="17" fillId="0" borderId="0" xfId="1" applyFont="1" applyFill="1"/>
    <xf numFmtId="0" fontId="14" fillId="0" borderId="0" xfId="2" applyFont="1"/>
    <xf numFmtId="0" fontId="16" fillId="0" borderId="0" xfId="2" applyFont="1" applyAlignment="1">
      <alignment horizontal="left"/>
    </xf>
    <xf numFmtId="43" fontId="16" fillId="0" borderId="0" xfId="1" applyFont="1" applyFill="1" applyAlignment="1"/>
    <xf numFmtId="43" fontId="16" fillId="0" borderId="0" xfId="1" applyFont="1" applyFill="1"/>
    <xf numFmtId="0" fontId="18" fillId="0" borderId="0" xfId="1" applyNumberFormat="1" applyFont="1" applyAlignment="1">
      <alignment horizontal="center"/>
    </xf>
    <xf numFmtId="169" fontId="12" fillId="0" borderId="0" xfId="1" applyNumberFormat="1" applyFont="1"/>
    <xf numFmtId="43" fontId="4" fillId="2" borderId="14" xfId="1" applyFont="1" applyFill="1" applyBorder="1" applyAlignment="1">
      <alignment horizontal="center" vertical="center" wrapText="1"/>
    </xf>
    <xf numFmtId="166" fontId="4" fillId="0" borderId="0" xfId="1" applyNumberFormat="1" applyFont="1" applyFill="1" applyBorder="1" applyAlignment="1">
      <alignment horizontal="right" vertical="center"/>
    </xf>
    <xf numFmtId="0" fontId="6" fillId="3" borderId="0" xfId="0" applyFont="1" applyFill="1"/>
    <xf numFmtId="0" fontId="19" fillId="0" borderId="0" xfId="3" applyNumberFormat="1" applyFont="1" applyFill="1" applyBorder="1" applyAlignment="1">
      <alignment horizontal="left" wrapText="1"/>
    </xf>
    <xf numFmtId="0" fontId="19" fillId="0" borderId="20" xfId="3" applyNumberFormat="1" applyFont="1" applyFill="1" applyBorder="1" applyAlignment="1">
      <alignment wrapText="1"/>
    </xf>
    <xf numFmtId="0" fontId="19" fillId="0" borderId="0" xfId="3" applyNumberFormat="1" applyFont="1" applyFill="1" applyBorder="1" applyAlignment="1">
      <alignment vertical="center" wrapText="1"/>
    </xf>
    <xf numFmtId="0" fontId="19" fillId="0" borderId="20" xfId="3" applyNumberFormat="1" applyFont="1" applyFill="1" applyBorder="1" applyAlignment="1">
      <alignment vertical="center" wrapText="1"/>
    </xf>
    <xf numFmtId="0" fontId="19" fillId="0" borderId="10" xfId="3" applyNumberFormat="1" applyFont="1" applyFill="1" applyBorder="1" applyAlignment="1">
      <alignment horizontal="left" wrapText="1"/>
    </xf>
    <xf numFmtId="0" fontId="19" fillId="0" borderId="19" xfId="3" applyNumberFormat="1" applyFont="1" applyFill="1" applyBorder="1" applyAlignment="1">
      <alignment wrapText="1"/>
    </xf>
    <xf numFmtId="0" fontId="19" fillId="0" borderId="20" xfId="3" applyNumberFormat="1" applyFont="1" applyFill="1" applyBorder="1" applyAlignment="1">
      <alignment horizontal="center" wrapText="1"/>
    </xf>
    <xf numFmtId="166" fontId="19" fillId="0" borderId="0" xfId="3" applyNumberFormat="1" applyFont="1" applyFill="1" applyBorder="1" applyAlignment="1">
      <alignment horizontal="left" wrapText="1"/>
    </xf>
    <xf numFmtId="166" fontId="19" fillId="0" borderId="20" xfId="3" applyNumberFormat="1" applyFont="1" applyFill="1" applyBorder="1" applyAlignment="1">
      <alignment horizontal="right" wrapText="1"/>
    </xf>
    <xf numFmtId="0" fontId="19" fillId="0" borderId="20" xfId="3" applyNumberFormat="1" applyFont="1" applyFill="1" applyBorder="1" applyAlignment="1">
      <alignment horizontal="right" vertical="center" wrapText="1"/>
    </xf>
    <xf numFmtId="0" fontId="20" fillId="0" borderId="6" xfId="2" applyFont="1" applyBorder="1" applyAlignment="1">
      <alignment horizontal="center" vertical="center"/>
    </xf>
    <xf numFmtId="0" fontId="20" fillId="0" borderId="6" xfId="2" applyFont="1" applyBorder="1" applyAlignment="1">
      <alignment vertical="center"/>
    </xf>
    <xf numFmtId="169" fontId="20" fillId="0" borderId="3" xfId="1" applyNumberFormat="1" applyFont="1" applyFill="1" applyBorder="1" applyAlignment="1">
      <alignment vertical="center"/>
    </xf>
    <xf numFmtId="166" fontId="20" fillId="0" borderId="6" xfId="2" applyNumberFormat="1" applyFont="1" applyBorder="1" applyAlignment="1">
      <alignment vertical="center"/>
    </xf>
    <xf numFmtId="166" fontId="20" fillId="0" borderId="7" xfId="2" applyNumberFormat="1" applyFont="1" applyBorder="1" applyAlignment="1">
      <alignment vertical="center"/>
    </xf>
    <xf numFmtId="0" fontId="20" fillId="0" borderId="7" xfId="2" applyFont="1" applyBorder="1" applyAlignment="1">
      <alignment vertical="center"/>
    </xf>
    <xf numFmtId="168" fontId="20" fillId="0" borderId="3" xfId="1" applyNumberFormat="1" applyFont="1" applyFill="1" applyBorder="1" applyAlignment="1">
      <alignment vertical="center"/>
    </xf>
    <xf numFmtId="0" fontId="20" fillId="0" borderId="0" xfId="2" applyFont="1" applyAlignment="1">
      <alignment horizontal="right" vertical="center"/>
    </xf>
    <xf numFmtId="43" fontId="20" fillId="0" borderId="0" xfId="1" applyFont="1" applyFill="1" applyBorder="1" applyAlignment="1">
      <alignment horizontal="right" vertical="center"/>
    </xf>
    <xf numFmtId="165" fontId="19" fillId="0" borderId="0" xfId="4" applyNumberFormat="1" applyFont="1" applyFill="1" applyBorder="1" applyAlignment="1">
      <alignment vertical="center"/>
    </xf>
    <xf numFmtId="0" fontId="21" fillId="0" borderId="0" xfId="1" applyNumberFormat="1" applyFont="1" applyFill="1" applyBorder="1" applyAlignment="1">
      <alignment horizontal="center" vertical="center"/>
    </xf>
    <xf numFmtId="43" fontId="19" fillId="0" borderId="0" xfId="1" applyFont="1" applyFill="1"/>
    <xf numFmtId="2" fontId="22" fillId="0" borderId="0" xfId="0" applyNumberFormat="1" applyFont="1" applyAlignment="1">
      <alignment horizontal="center" wrapText="1"/>
    </xf>
    <xf numFmtId="166" fontId="22" fillId="0" borderId="0" xfId="0" applyNumberFormat="1" applyFont="1" applyAlignment="1">
      <alignment horizontal="center" wrapText="1"/>
    </xf>
    <xf numFmtId="43" fontId="7" fillId="0" borderId="0" xfId="1" applyFont="1" applyFill="1" applyBorder="1" applyAlignment="1">
      <alignment vertical="center"/>
    </xf>
    <xf numFmtId="0" fontId="23" fillId="0" borderId="0" xfId="1" applyNumberFormat="1" applyFont="1" applyFill="1" applyBorder="1" applyAlignment="1">
      <alignment horizontal="center" vertical="center"/>
    </xf>
    <xf numFmtId="164" fontId="24" fillId="0" borderId="0" xfId="1" applyNumberFormat="1" applyFont="1" applyFill="1" applyBorder="1" applyAlignment="1">
      <alignment horizontal="center" vertical="center"/>
    </xf>
    <xf numFmtId="0" fontId="20" fillId="0" borderId="0" xfId="2" applyFont="1" applyAlignment="1">
      <alignment horizontal="center" vertical="center"/>
    </xf>
    <xf numFmtId="0" fontId="20" fillId="0" borderId="0" xfId="2" applyFont="1" applyAlignment="1">
      <alignment vertical="center"/>
    </xf>
    <xf numFmtId="168" fontId="20" fillId="0" borderId="0" xfId="1" applyNumberFormat="1" applyFont="1" applyFill="1" applyBorder="1" applyAlignment="1">
      <alignment vertical="center"/>
    </xf>
    <xf numFmtId="166" fontId="20" fillId="0" borderId="0" xfId="2" applyNumberFormat="1" applyFont="1" applyAlignment="1">
      <alignment vertical="center"/>
    </xf>
    <xf numFmtId="166" fontId="19" fillId="0" borderId="0" xfId="3" applyNumberFormat="1" applyFont="1" applyFill="1" applyBorder="1" applyAlignment="1">
      <alignment horizontal="right" wrapText="1"/>
    </xf>
    <xf numFmtId="0" fontId="19" fillId="0" borderId="0" xfId="3" applyNumberFormat="1" applyFont="1" applyFill="1" applyBorder="1" applyAlignment="1">
      <alignment horizontal="left" vertical="center" wrapText="1"/>
    </xf>
    <xf numFmtId="166" fontId="19" fillId="0" borderId="8" xfId="2" applyNumberFormat="1" applyFont="1" applyBorder="1" applyAlignment="1">
      <alignment horizontal="center" vertical="center" wrapText="1"/>
    </xf>
    <xf numFmtId="166" fontId="19" fillId="0" borderId="9" xfId="2" applyNumberFormat="1" applyFont="1" applyBorder="1" applyAlignment="1">
      <alignment horizontal="center" vertical="center" wrapText="1"/>
    </xf>
    <xf numFmtId="0" fontId="19" fillId="0" borderId="8" xfId="2" applyFont="1" applyBorder="1" applyAlignment="1">
      <alignment horizontal="center" vertical="center" wrapText="1"/>
    </xf>
    <xf numFmtId="0" fontId="19" fillId="0" borderId="9" xfId="2" applyFont="1" applyBorder="1" applyAlignment="1">
      <alignment horizontal="center" vertical="center" wrapText="1"/>
    </xf>
    <xf numFmtId="43" fontId="19" fillId="0" borderId="8" xfId="1" applyFont="1" applyFill="1" applyBorder="1" applyAlignment="1">
      <alignment vertical="center" wrapText="1"/>
    </xf>
    <xf numFmtId="43" fontId="19" fillId="0" borderId="9" xfId="1" applyFont="1" applyFill="1" applyBorder="1" applyAlignment="1">
      <alignment vertical="center" wrapText="1"/>
    </xf>
    <xf numFmtId="166" fontId="19" fillId="0" borderId="3" xfId="2" applyNumberFormat="1" applyFont="1" applyBorder="1" applyAlignment="1">
      <alignment horizontal="center" vertical="center" wrapText="1"/>
    </xf>
    <xf numFmtId="0" fontId="20" fillId="0" borderId="5" xfId="2" applyFont="1" applyBorder="1" applyAlignment="1">
      <alignment horizontal="center" vertical="center"/>
    </xf>
    <xf numFmtId="0" fontId="20" fillId="0" borderId="6" xfId="2" applyFont="1" applyBorder="1" applyAlignment="1">
      <alignment horizontal="center" vertical="center"/>
    </xf>
    <xf numFmtId="1" fontId="19" fillId="0" borderId="8" xfId="3" applyNumberFormat="1" applyFont="1" applyFill="1" applyBorder="1" applyAlignment="1">
      <alignment horizontal="center" vertical="center"/>
    </xf>
    <xf numFmtId="1" fontId="19" fillId="0" borderId="9" xfId="3" applyNumberFormat="1" applyFont="1" applyFill="1" applyBorder="1" applyAlignment="1">
      <alignment horizontal="center" vertical="center"/>
    </xf>
    <xf numFmtId="165" fontId="19" fillId="0" borderId="8" xfId="3" applyNumberFormat="1" applyFont="1" applyFill="1" applyBorder="1" applyAlignment="1">
      <alignment horizontal="center" vertical="center" wrapText="1"/>
    </xf>
    <xf numFmtId="165" fontId="19" fillId="0" borderId="9" xfId="3" applyNumberFormat="1" applyFont="1" applyFill="1" applyBorder="1" applyAlignment="1">
      <alignment horizontal="center" vertical="center" wrapText="1"/>
    </xf>
    <xf numFmtId="167" fontId="19" fillId="0" borderId="8" xfId="2" applyNumberFormat="1" applyFont="1" applyBorder="1" applyAlignment="1">
      <alignment horizontal="center" vertical="center"/>
    </xf>
    <xf numFmtId="167" fontId="19" fillId="0" borderId="9" xfId="2" applyNumberFormat="1" applyFont="1" applyBorder="1" applyAlignment="1">
      <alignment horizontal="center" vertical="center"/>
    </xf>
    <xf numFmtId="0" fontId="19" fillId="0" borderId="4" xfId="2" applyFont="1" applyBorder="1" applyAlignment="1">
      <alignment horizontal="center" vertical="center" wrapText="1"/>
    </xf>
    <xf numFmtId="0" fontId="19" fillId="0" borderId="3" xfId="2" applyFont="1" applyBorder="1" applyAlignment="1">
      <alignment horizontal="center" vertical="center" wrapText="1"/>
    </xf>
    <xf numFmtId="166" fontId="19" fillId="0" borderId="4" xfId="2" applyNumberFormat="1" applyFont="1" applyBorder="1" applyAlignment="1">
      <alignment horizontal="center" vertical="center" wrapText="1"/>
    </xf>
    <xf numFmtId="1" fontId="19" fillId="0" borderId="4" xfId="3" applyNumberFormat="1" applyFont="1" applyFill="1" applyBorder="1" applyAlignment="1">
      <alignment horizontal="center" vertical="center"/>
    </xf>
    <xf numFmtId="165" fontId="19" fillId="0" borderId="4" xfId="3" applyNumberFormat="1" applyFont="1" applyFill="1" applyBorder="1" applyAlignment="1">
      <alignment horizontal="center" vertical="center" wrapText="1"/>
    </xf>
    <xf numFmtId="166" fontId="19" fillId="0" borderId="13" xfId="3" applyNumberFormat="1" applyFont="1" applyFill="1" applyBorder="1" applyAlignment="1">
      <alignment horizontal="center" vertical="center" wrapText="1"/>
    </xf>
    <xf numFmtId="166" fontId="19" fillId="0" borderId="15" xfId="3" applyNumberFormat="1" applyFont="1" applyFill="1" applyBorder="1" applyAlignment="1">
      <alignment horizontal="center" vertical="center" wrapText="1"/>
    </xf>
    <xf numFmtId="166" fontId="19" fillId="0" borderId="8" xfId="1" applyNumberFormat="1" applyFont="1" applyFill="1" applyBorder="1" applyAlignment="1">
      <alignment horizontal="center" vertical="center" wrapText="1"/>
    </xf>
    <xf numFmtId="166" fontId="19" fillId="0" borderId="9" xfId="1" applyNumberFormat="1" applyFont="1" applyFill="1" applyBorder="1" applyAlignment="1">
      <alignment horizontal="center" vertical="center" wrapText="1"/>
    </xf>
    <xf numFmtId="166" fontId="19" fillId="0" borderId="4" xfId="1" applyNumberFormat="1" applyFont="1" applyFill="1" applyBorder="1" applyAlignment="1">
      <alignment horizontal="center" vertical="center" wrapText="1"/>
    </xf>
    <xf numFmtId="166" fontId="19" fillId="0" borderId="12" xfId="3" applyNumberFormat="1" applyFont="1" applyFill="1" applyBorder="1" applyAlignment="1">
      <alignment horizontal="center" vertical="center" wrapText="1"/>
    </xf>
    <xf numFmtId="0" fontId="19" fillId="0" borderId="19" xfId="3" applyNumberFormat="1" applyFont="1" applyFill="1" applyBorder="1" applyAlignment="1">
      <alignment horizontal="center" vertical="center" wrapText="1"/>
    </xf>
    <xf numFmtId="43" fontId="19" fillId="0" borderId="8" xfId="1" applyFont="1" applyFill="1" applyBorder="1" applyAlignment="1">
      <alignment horizontal="center" vertical="center" wrapText="1"/>
    </xf>
    <xf numFmtId="43" fontId="19" fillId="0" borderId="9" xfId="1" applyFont="1" applyFill="1" applyBorder="1" applyAlignment="1">
      <alignment horizontal="center" vertical="center" wrapText="1"/>
    </xf>
    <xf numFmtId="43" fontId="19" fillId="0" borderId="4" xfId="1" applyFont="1" applyFill="1" applyBorder="1" applyAlignment="1">
      <alignment horizontal="center" vertical="center" wrapText="1"/>
    </xf>
    <xf numFmtId="43" fontId="19" fillId="0" borderId="4" xfId="1" applyFont="1" applyFill="1" applyBorder="1" applyAlignment="1">
      <alignment vertical="center" wrapText="1"/>
    </xf>
    <xf numFmtId="167" fontId="19" fillId="0" borderId="4" xfId="2" applyNumberFormat="1" applyFont="1" applyBorder="1" applyAlignment="1">
      <alignment horizontal="center" vertical="center"/>
    </xf>
    <xf numFmtId="0" fontId="19" fillId="0" borderId="0" xfId="3" applyNumberFormat="1" applyFont="1" applyFill="1" applyBorder="1" applyAlignment="1">
      <alignment horizontal="left" vertical="center" wrapText="1"/>
    </xf>
    <xf numFmtId="0" fontId="19" fillId="0" borderId="20" xfId="3" applyNumberFormat="1" applyFont="1" applyFill="1" applyBorder="1" applyAlignment="1">
      <alignment horizontal="right" vertical="center" wrapText="1"/>
    </xf>
    <xf numFmtId="166" fontId="19" fillId="0" borderId="11" xfId="3" applyNumberFormat="1" applyFont="1" applyFill="1" applyBorder="1" applyAlignment="1">
      <alignment horizontal="center" vertical="center" wrapText="1"/>
    </xf>
    <xf numFmtId="1" fontId="19" fillId="0" borderId="3" xfId="3" applyNumberFormat="1" applyFont="1" applyFill="1" applyBorder="1" applyAlignment="1">
      <alignment horizontal="center" vertical="center"/>
    </xf>
    <xf numFmtId="165" fontId="19" fillId="0" borderId="3" xfId="3" applyNumberFormat="1" applyFont="1" applyFill="1" applyBorder="1" applyAlignment="1">
      <alignment horizontal="center" vertical="center" wrapText="1"/>
    </xf>
    <xf numFmtId="167" fontId="19" fillId="0" borderId="3" xfId="2" applyNumberFormat="1" applyFont="1" applyBorder="1" applyAlignment="1">
      <alignment horizontal="center" vertical="center"/>
    </xf>
    <xf numFmtId="43" fontId="19" fillId="0" borderId="3" xfId="1" applyFont="1" applyFill="1" applyBorder="1" applyAlignment="1">
      <alignment vertical="center" wrapText="1"/>
    </xf>
    <xf numFmtId="166" fontId="19" fillId="0" borderId="25" xfId="3" applyNumberFormat="1" applyFont="1" applyFill="1" applyBorder="1" applyAlignment="1">
      <alignment horizontal="center" vertical="center" wrapText="1"/>
    </xf>
    <xf numFmtId="0" fontId="19" fillId="0" borderId="20" xfId="3" applyNumberFormat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3" fontId="4" fillId="2" borderId="14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3" fontId="4" fillId="2" borderId="16" xfId="3" applyFont="1" applyFill="1" applyBorder="1" applyAlignment="1">
      <alignment horizontal="center" vertical="center" wrapText="1"/>
    </xf>
    <xf numFmtId="43" fontId="4" fillId="2" borderId="17" xfId="3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43" fontId="4" fillId="2" borderId="14" xfId="3" applyFont="1" applyFill="1" applyBorder="1" applyAlignment="1">
      <alignment horizontal="center" vertical="center" wrapText="1"/>
    </xf>
    <xf numFmtId="43" fontId="4" fillId="2" borderId="8" xfId="3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/>
    </xf>
    <xf numFmtId="43" fontId="4" fillId="2" borderId="21" xfId="1" applyFont="1" applyFill="1" applyBorder="1" applyAlignment="1">
      <alignment horizontal="center" vertical="center" wrapText="1"/>
    </xf>
    <xf numFmtId="43" fontId="4" fillId="2" borderId="23" xfId="1" applyFont="1" applyFill="1" applyBorder="1" applyAlignment="1">
      <alignment horizontal="center" vertical="center" wrapText="1"/>
    </xf>
    <xf numFmtId="43" fontId="4" fillId="2" borderId="22" xfId="1" applyFont="1" applyFill="1" applyBorder="1" applyAlignment="1">
      <alignment horizontal="center" vertical="center" wrapText="1"/>
    </xf>
    <xf numFmtId="43" fontId="4" fillId="2" borderId="24" xfId="1" applyFont="1" applyFill="1" applyBorder="1" applyAlignment="1">
      <alignment horizontal="center" vertical="center" wrapText="1"/>
    </xf>
    <xf numFmtId="43" fontId="4" fillId="2" borderId="2" xfId="1" applyFont="1" applyFill="1" applyBorder="1" applyAlignment="1">
      <alignment horizontal="center" vertical="center" wrapText="1"/>
    </xf>
    <xf numFmtId="43" fontId="4" fillId="2" borderId="18" xfId="1" applyFont="1" applyFill="1" applyBorder="1" applyAlignment="1">
      <alignment horizontal="center" vertical="center" wrapText="1"/>
    </xf>
  </cellXfs>
  <cellStyles count="5">
    <cellStyle name="Comma" xfId="1" builtinId="3"/>
    <cellStyle name="Comma 2 2" xfId="3" xr:uid="{00000000-0005-0000-0000-000002000000}"/>
    <cellStyle name="Comma 3" xfId="4" xr:uid="{00000000-0005-0000-0000-000003000000}"/>
    <cellStyle name="Normal" xfId="0" builtinId="0"/>
    <cellStyle name="Normal 2" xfId="2" xr:uid="{00000000-0005-0000-0000-000005000000}"/>
  </cellStyles>
  <dxfs count="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CC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360605</xdr:colOff>
      <xdr:row>8</xdr:row>
      <xdr:rowOff>228600</xdr:rowOff>
    </xdr:from>
    <xdr:to>
      <xdr:col>22</xdr:col>
      <xdr:colOff>670560</xdr:colOff>
      <xdr:row>9</xdr:row>
      <xdr:rowOff>246018</xdr:rowOff>
    </xdr:to>
    <xdr:sp macro="" textlink="">
      <xdr:nvSpPr>
        <xdr:cNvPr id="2" name="Freeform 85">
          <a:extLst>
            <a:ext uri="{FF2B5EF4-FFF2-40B4-BE49-F238E27FC236}">
              <a16:creationId xmlns:a16="http://schemas.microsoft.com/office/drawing/2014/main" id="{AB04ECAE-C9B9-44FF-B33C-3E455B0B5D66}"/>
            </a:ext>
          </a:extLst>
        </xdr:cNvPr>
        <xdr:cNvSpPr/>
      </xdr:nvSpPr>
      <xdr:spPr>
        <a:xfrm>
          <a:off x="19486805" y="2400300"/>
          <a:ext cx="1483435" cy="291738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297468</xdr:colOff>
      <xdr:row>12</xdr:row>
      <xdr:rowOff>244929</xdr:rowOff>
    </xdr:from>
    <xdr:to>
      <xdr:col>22</xdr:col>
      <xdr:colOff>743163</xdr:colOff>
      <xdr:row>14</xdr:row>
      <xdr:rowOff>0</xdr:rowOff>
    </xdr:to>
    <xdr:sp macro="" textlink="">
      <xdr:nvSpPr>
        <xdr:cNvPr id="3" name="Freeform 85">
          <a:extLst>
            <a:ext uri="{FF2B5EF4-FFF2-40B4-BE49-F238E27FC236}">
              <a16:creationId xmlns:a16="http://schemas.microsoft.com/office/drawing/2014/main" id="{27095116-D58B-4C07-AE98-1D8F3DB8BDD2}"/>
            </a:ext>
          </a:extLst>
        </xdr:cNvPr>
        <xdr:cNvSpPr/>
      </xdr:nvSpPr>
      <xdr:spPr>
        <a:xfrm>
          <a:off x="19316988" y="350628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28</xdr:row>
      <xdr:rowOff>244929</xdr:rowOff>
    </xdr:from>
    <xdr:to>
      <xdr:col>22</xdr:col>
      <xdr:colOff>721391</xdr:colOff>
      <xdr:row>30</xdr:row>
      <xdr:rowOff>0</xdr:rowOff>
    </xdr:to>
    <xdr:sp macro="" textlink="">
      <xdr:nvSpPr>
        <xdr:cNvPr id="5" name="Freeform 85">
          <a:extLst>
            <a:ext uri="{FF2B5EF4-FFF2-40B4-BE49-F238E27FC236}">
              <a16:creationId xmlns:a16="http://schemas.microsoft.com/office/drawing/2014/main" id="{03A7DF59-E2C0-4A96-BEE9-05522CA5338F}"/>
            </a:ext>
          </a:extLst>
        </xdr:cNvPr>
        <xdr:cNvSpPr/>
      </xdr:nvSpPr>
      <xdr:spPr>
        <a:xfrm>
          <a:off x="19295216" y="679812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28</xdr:row>
      <xdr:rowOff>244929</xdr:rowOff>
    </xdr:from>
    <xdr:to>
      <xdr:col>22</xdr:col>
      <xdr:colOff>721391</xdr:colOff>
      <xdr:row>30</xdr:row>
      <xdr:rowOff>0</xdr:rowOff>
    </xdr:to>
    <xdr:sp macro="" textlink="">
      <xdr:nvSpPr>
        <xdr:cNvPr id="6" name="Freeform 85">
          <a:extLst>
            <a:ext uri="{FF2B5EF4-FFF2-40B4-BE49-F238E27FC236}">
              <a16:creationId xmlns:a16="http://schemas.microsoft.com/office/drawing/2014/main" id="{99329840-E256-4909-A594-047255086632}"/>
            </a:ext>
          </a:extLst>
        </xdr:cNvPr>
        <xdr:cNvSpPr/>
      </xdr:nvSpPr>
      <xdr:spPr>
        <a:xfrm>
          <a:off x="19295216" y="679812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28</xdr:row>
      <xdr:rowOff>244929</xdr:rowOff>
    </xdr:from>
    <xdr:to>
      <xdr:col>22</xdr:col>
      <xdr:colOff>721391</xdr:colOff>
      <xdr:row>30</xdr:row>
      <xdr:rowOff>0</xdr:rowOff>
    </xdr:to>
    <xdr:sp macro="" textlink="">
      <xdr:nvSpPr>
        <xdr:cNvPr id="7" name="Freeform 85">
          <a:extLst>
            <a:ext uri="{FF2B5EF4-FFF2-40B4-BE49-F238E27FC236}">
              <a16:creationId xmlns:a16="http://schemas.microsoft.com/office/drawing/2014/main" id="{02EAB5CB-EB36-45AA-8E59-D4E6866B2FED}"/>
            </a:ext>
          </a:extLst>
        </xdr:cNvPr>
        <xdr:cNvSpPr/>
      </xdr:nvSpPr>
      <xdr:spPr>
        <a:xfrm>
          <a:off x="19295216" y="679812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439369</xdr:colOff>
      <xdr:row>39</xdr:row>
      <xdr:rowOff>0</xdr:rowOff>
    </xdr:from>
    <xdr:to>
      <xdr:col>22</xdr:col>
      <xdr:colOff>533400</xdr:colOff>
      <xdr:row>42</xdr:row>
      <xdr:rowOff>32657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78CDF286-8F23-46D5-958D-60B684F6594E}"/>
            </a:ext>
          </a:extLst>
        </xdr:cNvPr>
        <xdr:cNvGrpSpPr/>
      </xdr:nvGrpSpPr>
      <xdr:grpSpPr>
        <a:xfrm>
          <a:off x="19572496" y="10778836"/>
          <a:ext cx="1271668" cy="794657"/>
          <a:chOff x="6644308" y="9327046"/>
          <a:chExt cx="1596473" cy="90943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2BEB6A88-160E-4A14-9530-CC524C58A5C1}"/>
              </a:ext>
            </a:extLst>
          </xdr:cNvPr>
          <xdr:cNvSpPr/>
        </xdr:nvSpPr>
        <xdr:spPr>
          <a:xfrm>
            <a:off x="6658801" y="9327046"/>
            <a:ext cx="1581980" cy="90943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2EE3974-CA57-4748-A244-AA0BED6369D9}"/>
              </a:ext>
            </a:extLst>
          </xdr:cNvPr>
          <xdr:cNvCxnSpPr/>
        </xdr:nvCxnSpPr>
        <xdr:spPr>
          <a:xfrm>
            <a:off x="6743700" y="9332844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4E9E61B4-63DA-4421-B240-4AAE0C039566}"/>
              </a:ext>
            </a:extLst>
          </xdr:cNvPr>
          <xdr:cNvCxnSpPr/>
        </xdr:nvCxnSpPr>
        <xdr:spPr>
          <a:xfrm>
            <a:off x="6644308" y="9438861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275696</xdr:colOff>
      <xdr:row>24</xdr:row>
      <xdr:rowOff>244929</xdr:rowOff>
    </xdr:from>
    <xdr:to>
      <xdr:col>22</xdr:col>
      <xdr:colOff>721391</xdr:colOff>
      <xdr:row>26</xdr:row>
      <xdr:rowOff>0</xdr:rowOff>
    </xdr:to>
    <xdr:sp macro="" textlink="">
      <xdr:nvSpPr>
        <xdr:cNvPr id="26" name="Freeform 85">
          <a:extLst>
            <a:ext uri="{FF2B5EF4-FFF2-40B4-BE49-F238E27FC236}">
              <a16:creationId xmlns:a16="http://schemas.microsoft.com/office/drawing/2014/main" id="{7A80F15F-7E48-4E57-B895-E87CEC544BD5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24</xdr:row>
      <xdr:rowOff>244929</xdr:rowOff>
    </xdr:from>
    <xdr:to>
      <xdr:col>22</xdr:col>
      <xdr:colOff>721391</xdr:colOff>
      <xdr:row>26</xdr:row>
      <xdr:rowOff>0</xdr:rowOff>
    </xdr:to>
    <xdr:sp macro="" textlink="">
      <xdr:nvSpPr>
        <xdr:cNvPr id="28" name="Freeform 85">
          <a:extLst>
            <a:ext uri="{FF2B5EF4-FFF2-40B4-BE49-F238E27FC236}">
              <a16:creationId xmlns:a16="http://schemas.microsoft.com/office/drawing/2014/main" id="{E361E1BB-6D56-4368-B4CC-381EF66A196E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24</xdr:row>
      <xdr:rowOff>244929</xdr:rowOff>
    </xdr:from>
    <xdr:to>
      <xdr:col>22</xdr:col>
      <xdr:colOff>721391</xdr:colOff>
      <xdr:row>26</xdr:row>
      <xdr:rowOff>0</xdr:rowOff>
    </xdr:to>
    <xdr:sp macro="" textlink="">
      <xdr:nvSpPr>
        <xdr:cNvPr id="29" name="Freeform 85">
          <a:extLst>
            <a:ext uri="{FF2B5EF4-FFF2-40B4-BE49-F238E27FC236}">
              <a16:creationId xmlns:a16="http://schemas.microsoft.com/office/drawing/2014/main" id="{D51A6919-0E6A-4A0C-9D77-03E8A86EA03E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439369</xdr:colOff>
      <xdr:row>44</xdr:row>
      <xdr:rowOff>0</xdr:rowOff>
    </xdr:from>
    <xdr:to>
      <xdr:col>22</xdr:col>
      <xdr:colOff>533400</xdr:colOff>
      <xdr:row>47</xdr:row>
      <xdr:rowOff>32657</xdr:rowOff>
    </xdr:to>
    <xdr:grpSp>
      <xdr:nvGrpSpPr>
        <xdr:cNvPr id="50" name="Group 49">
          <a:extLst>
            <a:ext uri="{FF2B5EF4-FFF2-40B4-BE49-F238E27FC236}">
              <a16:creationId xmlns:a16="http://schemas.microsoft.com/office/drawing/2014/main" id="{B5DA05B2-7F11-420C-AF2F-2451B3E0F702}"/>
            </a:ext>
          </a:extLst>
        </xdr:cNvPr>
        <xdr:cNvGrpSpPr/>
      </xdr:nvGrpSpPr>
      <xdr:grpSpPr>
        <a:xfrm>
          <a:off x="19572496" y="12095018"/>
          <a:ext cx="1271668" cy="794657"/>
          <a:chOff x="6644308" y="9327046"/>
          <a:chExt cx="1596473" cy="909430"/>
        </a:xfrm>
      </xdr:grpSpPr>
      <xdr:sp macro="" textlink="">
        <xdr:nvSpPr>
          <xdr:cNvPr id="51" name="Rectangle 50">
            <a:extLst>
              <a:ext uri="{FF2B5EF4-FFF2-40B4-BE49-F238E27FC236}">
                <a16:creationId xmlns:a16="http://schemas.microsoft.com/office/drawing/2014/main" id="{F3FD841B-BBC3-454B-8B93-50A7A84D804F}"/>
              </a:ext>
            </a:extLst>
          </xdr:cNvPr>
          <xdr:cNvSpPr/>
        </xdr:nvSpPr>
        <xdr:spPr>
          <a:xfrm>
            <a:off x="6658801" y="9327046"/>
            <a:ext cx="1581980" cy="90943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52" name="Straight Connector 51">
            <a:extLst>
              <a:ext uri="{FF2B5EF4-FFF2-40B4-BE49-F238E27FC236}">
                <a16:creationId xmlns:a16="http://schemas.microsoft.com/office/drawing/2014/main" id="{E5AB9941-F857-434C-ABAE-4938ED823AEC}"/>
              </a:ext>
            </a:extLst>
          </xdr:cNvPr>
          <xdr:cNvCxnSpPr/>
        </xdr:nvCxnSpPr>
        <xdr:spPr>
          <a:xfrm>
            <a:off x="6743700" y="9332844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3" name="Straight Connector 52">
            <a:extLst>
              <a:ext uri="{FF2B5EF4-FFF2-40B4-BE49-F238E27FC236}">
                <a16:creationId xmlns:a16="http://schemas.microsoft.com/office/drawing/2014/main" id="{8FD08712-3EA9-4B0C-9D83-A02A0539A233}"/>
              </a:ext>
            </a:extLst>
          </xdr:cNvPr>
          <xdr:cNvCxnSpPr/>
        </xdr:nvCxnSpPr>
        <xdr:spPr>
          <a:xfrm>
            <a:off x="6644308" y="9438861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439369</xdr:colOff>
      <xdr:row>49</xdr:row>
      <xdr:rowOff>0</xdr:rowOff>
    </xdr:from>
    <xdr:to>
      <xdr:col>22</xdr:col>
      <xdr:colOff>533400</xdr:colOff>
      <xdr:row>52</xdr:row>
      <xdr:rowOff>32657</xdr:rowOff>
    </xdr:to>
    <xdr:grpSp>
      <xdr:nvGrpSpPr>
        <xdr:cNvPr id="54" name="Group 53">
          <a:extLst>
            <a:ext uri="{FF2B5EF4-FFF2-40B4-BE49-F238E27FC236}">
              <a16:creationId xmlns:a16="http://schemas.microsoft.com/office/drawing/2014/main" id="{C0E37624-C542-4A3A-8757-4968EA4F821E}"/>
            </a:ext>
          </a:extLst>
        </xdr:cNvPr>
        <xdr:cNvGrpSpPr/>
      </xdr:nvGrpSpPr>
      <xdr:grpSpPr>
        <a:xfrm>
          <a:off x="19572496" y="13411200"/>
          <a:ext cx="1271668" cy="794657"/>
          <a:chOff x="6644308" y="9327046"/>
          <a:chExt cx="1596473" cy="909430"/>
        </a:xfrm>
      </xdr:grpSpPr>
      <xdr:sp macro="" textlink="">
        <xdr:nvSpPr>
          <xdr:cNvPr id="55" name="Rectangle 54">
            <a:extLst>
              <a:ext uri="{FF2B5EF4-FFF2-40B4-BE49-F238E27FC236}">
                <a16:creationId xmlns:a16="http://schemas.microsoft.com/office/drawing/2014/main" id="{A698D84B-3992-49A5-930F-3714BB984E8E}"/>
              </a:ext>
            </a:extLst>
          </xdr:cNvPr>
          <xdr:cNvSpPr/>
        </xdr:nvSpPr>
        <xdr:spPr>
          <a:xfrm>
            <a:off x="6658801" y="9327046"/>
            <a:ext cx="1581980" cy="90943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56" name="Straight Connector 55">
            <a:extLst>
              <a:ext uri="{FF2B5EF4-FFF2-40B4-BE49-F238E27FC236}">
                <a16:creationId xmlns:a16="http://schemas.microsoft.com/office/drawing/2014/main" id="{F2B35B76-9805-441F-AF6E-FEF1FCDF9D99}"/>
              </a:ext>
            </a:extLst>
          </xdr:cNvPr>
          <xdr:cNvCxnSpPr/>
        </xdr:nvCxnSpPr>
        <xdr:spPr>
          <a:xfrm>
            <a:off x="6743700" y="9332844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7" name="Straight Connector 56">
            <a:extLst>
              <a:ext uri="{FF2B5EF4-FFF2-40B4-BE49-F238E27FC236}">
                <a16:creationId xmlns:a16="http://schemas.microsoft.com/office/drawing/2014/main" id="{D2A40BEF-8D1B-4E54-AD27-D684D9E13397}"/>
              </a:ext>
            </a:extLst>
          </xdr:cNvPr>
          <xdr:cNvCxnSpPr/>
        </xdr:nvCxnSpPr>
        <xdr:spPr>
          <a:xfrm>
            <a:off x="6644308" y="9438861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297468</xdr:colOff>
      <xdr:row>32</xdr:row>
      <xdr:rowOff>244929</xdr:rowOff>
    </xdr:from>
    <xdr:to>
      <xdr:col>22</xdr:col>
      <xdr:colOff>743163</xdr:colOff>
      <xdr:row>34</xdr:row>
      <xdr:rowOff>0</xdr:rowOff>
    </xdr:to>
    <xdr:sp macro="" textlink="">
      <xdr:nvSpPr>
        <xdr:cNvPr id="58" name="Freeform 85">
          <a:extLst>
            <a:ext uri="{FF2B5EF4-FFF2-40B4-BE49-F238E27FC236}">
              <a16:creationId xmlns:a16="http://schemas.microsoft.com/office/drawing/2014/main" id="{5058A1E5-0DE6-4498-B428-5B9A7801F588}"/>
            </a:ext>
          </a:extLst>
        </xdr:cNvPr>
        <xdr:cNvSpPr/>
      </xdr:nvSpPr>
      <xdr:spPr>
        <a:xfrm>
          <a:off x="19430595" y="4650674"/>
          <a:ext cx="1623332" cy="309253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297468</xdr:colOff>
      <xdr:row>36</xdr:row>
      <xdr:rowOff>244929</xdr:rowOff>
    </xdr:from>
    <xdr:to>
      <xdr:col>22</xdr:col>
      <xdr:colOff>743163</xdr:colOff>
      <xdr:row>38</xdr:row>
      <xdr:rowOff>0</xdr:rowOff>
    </xdr:to>
    <xdr:sp macro="" textlink="">
      <xdr:nvSpPr>
        <xdr:cNvPr id="59" name="Freeform 85">
          <a:extLst>
            <a:ext uri="{FF2B5EF4-FFF2-40B4-BE49-F238E27FC236}">
              <a16:creationId xmlns:a16="http://schemas.microsoft.com/office/drawing/2014/main" id="{38FF46AB-9AA0-47D7-BAFE-76747A057F2C}"/>
            </a:ext>
          </a:extLst>
        </xdr:cNvPr>
        <xdr:cNvSpPr/>
      </xdr:nvSpPr>
      <xdr:spPr>
        <a:xfrm>
          <a:off x="19430595" y="9084129"/>
          <a:ext cx="1623332" cy="309253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155661</xdr:colOff>
      <xdr:row>7</xdr:row>
      <xdr:rowOff>214751</xdr:rowOff>
    </xdr:from>
    <xdr:to>
      <xdr:col>21</xdr:col>
      <xdr:colOff>371301</xdr:colOff>
      <xdr:row>8</xdr:row>
      <xdr:rowOff>236426</xdr:rowOff>
    </xdr:to>
    <xdr:sp macro="" textlink="">
      <xdr:nvSpPr>
        <xdr:cNvPr id="31" name="Freeform 85">
          <a:extLst>
            <a:ext uri="{FF2B5EF4-FFF2-40B4-BE49-F238E27FC236}">
              <a16:creationId xmlns:a16="http://schemas.microsoft.com/office/drawing/2014/main" id="{C608A176-E064-4B90-A570-AF6602AA8182}"/>
            </a:ext>
          </a:extLst>
        </xdr:cNvPr>
        <xdr:cNvSpPr/>
      </xdr:nvSpPr>
      <xdr:spPr>
        <a:xfrm rot="5400000">
          <a:off x="19241683" y="2152309"/>
          <a:ext cx="295995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445221</xdr:colOff>
      <xdr:row>7</xdr:row>
      <xdr:rowOff>222372</xdr:rowOff>
    </xdr:from>
    <xdr:to>
      <xdr:col>22</xdr:col>
      <xdr:colOff>660861</xdr:colOff>
      <xdr:row>8</xdr:row>
      <xdr:rowOff>244047</xdr:rowOff>
    </xdr:to>
    <xdr:sp macro="" textlink="">
      <xdr:nvSpPr>
        <xdr:cNvPr id="36" name="Freeform 85">
          <a:extLst>
            <a:ext uri="{FF2B5EF4-FFF2-40B4-BE49-F238E27FC236}">
              <a16:creationId xmlns:a16="http://schemas.microsoft.com/office/drawing/2014/main" id="{744A63CC-138A-414B-A565-0B444BFCE3F4}"/>
            </a:ext>
          </a:extLst>
        </xdr:cNvPr>
        <xdr:cNvSpPr/>
      </xdr:nvSpPr>
      <xdr:spPr>
        <a:xfrm rot="5400000">
          <a:off x="20704723" y="2159930"/>
          <a:ext cx="295995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338193</xdr:colOff>
      <xdr:row>16</xdr:row>
      <xdr:rowOff>252357</xdr:rowOff>
    </xdr:from>
    <xdr:to>
      <xdr:col>22</xdr:col>
      <xdr:colOff>648148</xdr:colOff>
      <xdr:row>17</xdr:row>
      <xdr:rowOff>269775</xdr:rowOff>
    </xdr:to>
    <xdr:sp macro="" textlink="">
      <xdr:nvSpPr>
        <xdr:cNvPr id="39" name="Freeform 85">
          <a:extLst>
            <a:ext uri="{FF2B5EF4-FFF2-40B4-BE49-F238E27FC236}">
              <a16:creationId xmlns:a16="http://schemas.microsoft.com/office/drawing/2014/main" id="{A3760D0A-475A-4A31-8557-D45470C1611F}"/>
            </a:ext>
          </a:extLst>
        </xdr:cNvPr>
        <xdr:cNvSpPr/>
      </xdr:nvSpPr>
      <xdr:spPr>
        <a:xfrm>
          <a:off x="19424052" y="4662992"/>
          <a:ext cx="1484331" cy="29532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133249</xdr:colOff>
      <xdr:row>15</xdr:row>
      <xdr:rowOff>238508</xdr:rowOff>
    </xdr:from>
    <xdr:to>
      <xdr:col>21</xdr:col>
      <xdr:colOff>348889</xdr:colOff>
      <xdr:row>16</xdr:row>
      <xdr:rowOff>260183</xdr:rowOff>
    </xdr:to>
    <xdr:sp macro="" textlink="">
      <xdr:nvSpPr>
        <xdr:cNvPr id="40" name="Freeform 85">
          <a:extLst>
            <a:ext uri="{FF2B5EF4-FFF2-40B4-BE49-F238E27FC236}">
              <a16:creationId xmlns:a16="http://schemas.microsoft.com/office/drawing/2014/main" id="{43CB65D3-A834-402B-9F42-69565DAC9B53}"/>
            </a:ext>
          </a:extLst>
        </xdr:cNvPr>
        <xdr:cNvSpPr/>
      </xdr:nvSpPr>
      <xdr:spPr>
        <a:xfrm rot="5400000">
          <a:off x="19177137" y="4413208"/>
          <a:ext cx="299581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422809</xdr:colOff>
      <xdr:row>15</xdr:row>
      <xdr:rowOff>246129</xdr:rowOff>
    </xdr:from>
    <xdr:to>
      <xdr:col>22</xdr:col>
      <xdr:colOff>638449</xdr:colOff>
      <xdr:row>16</xdr:row>
      <xdr:rowOff>267804</xdr:rowOff>
    </xdr:to>
    <xdr:sp macro="" textlink="">
      <xdr:nvSpPr>
        <xdr:cNvPr id="41" name="Freeform 85">
          <a:extLst>
            <a:ext uri="{FF2B5EF4-FFF2-40B4-BE49-F238E27FC236}">
              <a16:creationId xmlns:a16="http://schemas.microsoft.com/office/drawing/2014/main" id="{C32CBFDD-6CEF-495B-BB45-543617C979E4}"/>
            </a:ext>
          </a:extLst>
        </xdr:cNvPr>
        <xdr:cNvSpPr/>
      </xdr:nvSpPr>
      <xdr:spPr>
        <a:xfrm rot="5400000">
          <a:off x="20641073" y="4420829"/>
          <a:ext cx="299581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338193</xdr:colOff>
      <xdr:row>20</xdr:row>
      <xdr:rowOff>243393</xdr:rowOff>
    </xdr:from>
    <xdr:to>
      <xdr:col>22</xdr:col>
      <xdr:colOff>648148</xdr:colOff>
      <xdr:row>21</xdr:row>
      <xdr:rowOff>260811</xdr:rowOff>
    </xdr:to>
    <xdr:sp macro="" textlink="">
      <xdr:nvSpPr>
        <xdr:cNvPr id="42" name="Freeform 85">
          <a:extLst>
            <a:ext uri="{FF2B5EF4-FFF2-40B4-BE49-F238E27FC236}">
              <a16:creationId xmlns:a16="http://schemas.microsoft.com/office/drawing/2014/main" id="{7B6701ED-6A35-4263-9BEC-9C570E8C8EF3}"/>
            </a:ext>
          </a:extLst>
        </xdr:cNvPr>
        <xdr:cNvSpPr/>
      </xdr:nvSpPr>
      <xdr:spPr>
        <a:xfrm>
          <a:off x="19424052" y="5765652"/>
          <a:ext cx="1484331" cy="29532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133249</xdr:colOff>
      <xdr:row>19</xdr:row>
      <xdr:rowOff>229544</xdr:rowOff>
    </xdr:from>
    <xdr:to>
      <xdr:col>21</xdr:col>
      <xdr:colOff>348889</xdr:colOff>
      <xdr:row>20</xdr:row>
      <xdr:rowOff>251219</xdr:rowOff>
    </xdr:to>
    <xdr:sp macro="" textlink="">
      <xdr:nvSpPr>
        <xdr:cNvPr id="43" name="Freeform 85">
          <a:extLst>
            <a:ext uri="{FF2B5EF4-FFF2-40B4-BE49-F238E27FC236}">
              <a16:creationId xmlns:a16="http://schemas.microsoft.com/office/drawing/2014/main" id="{65395D31-69FB-481C-9AF7-E82C8B5857F3}"/>
            </a:ext>
          </a:extLst>
        </xdr:cNvPr>
        <xdr:cNvSpPr/>
      </xdr:nvSpPr>
      <xdr:spPr>
        <a:xfrm rot="5400000">
          <a:off x="19177137" y="5515868"/>
          <a:ext cx="299581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422809</xdr:colOff>
      <xdr:row>19</xdr:row>
      <xdr:rowOff>237165</xdr:rowOff>
    </xdr:from>
    <xdr:to>
      <xdr:col>22</xdr:col>
      <xdr:colOff>638449</xdr:colOff>
      <xdr:row>20</xdr:row>
      <xdr:rowOff>258840</xdr:rowOff>
    </xdr:to>
    <xdr:sp macro="" textlink="">
      <xdr:nvSpPr>
        <xdr:cNvPr id="44" name="Freeform 85">
          <a:extLst>
            <a:ext uri="{FF2B5EF4-FFF2-40B4-BE49-F238E27FC236}">
              <a16:creationId xmlns:a16="http://schemas.microsoft.com/office/drawing/2014/main" id="{8E7D882C-6009-4F44-AB98-DADC138D271E}"/>
            </a:ext>
          </a:extLst>
        </xdr:cNvPr>
        <xdr:cNvSpPr/>
      </xdr:nvSpPr>
      <xdr:spPr>
        <a:xfrm rot="5400000">
          <a:off x="20641073" y="5523489"/>
          <a:ext cx="299581" cy="21564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53A8-0481-460D-837E-488D169A2E15}">
  <sheetPr>
    <tabColor rgb="FF00B050"/>
    <pageSetUpPr fitToPage="1"/>
  </sheetPr>
  <dimension ref="A1:X76"/>
  <sheetViews>
    <sheetView tabSelected="1" view="pageBreakPreview" zoomScale="55" zoomScaleNormal="95" zoomScaleSheetLayoutView="55" zoomScalePageLayoutView="55" workbookViewId="0">
      <selection activeCell="O11" sqref="O11:O14"/>
    </sheetView>
  </sheetViews>
  <sheetFormatPr defaultColWidth="9.109375" defaultRowHeight="13.8" x14ac:dyDescent="0.25"/>
  <cols>
    <col min="1" max="1" width="7.88671875" style="16" customWidth="1"/>
    <col min="2" max="2" width="23.5546875" style="16" customWidth="1"/>
    <col min="3" max="3" width="9.44140625" style="16" customWidth="1"/>
    <col min="4" max="5" width="13.33203125" style="16" customWidth="1"/>
    <col min="6" max="6" width="14.44140625" style="16" customWidth="1"/>
    <col min="7" max="7" width="11.6640625" style="26" customWidth="1"/>
    <col min="8" max="9" width="11.5546875" style="26" customWidth="1"/>
    <col min="10" max="14" width="12.33203125" style="26" customWidth="1"/>
    <col min="15" max="15" width="13.88671875" style="26" customWidth="1"/>
    <col min="16" max="16" width="10.77734375" style="26" customWidth="1"/>
    <col min="17" max="17" width="15.21875" style="26" customWidth="1"/>
    <col min="18" max="18" width="21.21875" style="26" customWidth="1"/>
    <col min="19" max="19" width="14.109375" style="26" customWidth="1"/>
    <col min="20" max="20" width="10.77734375" style="33" customWidth="1"/>
    <col min="21" max="21" width="14.44140625" style="26" customWidth="1"/>
    <col min="22" max="22" width="17.109375" style="16" customWidth="1"/>
    <col min="23" max="23" width="14.6640625" style="16" customWidth="1"/>
    <col min="24" max="16384" width="9.109375" style="16"/>
  </cols>
  <sheetData>
    <row r="1" spans="1:23" s="15" customFormat="1" ht="24" customHeight="1" x14ac:dyDescent="0.4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</row>
    <row r="2" spans="1:23" s="5" customFormat="1" ht="18" x14ac:dyDescent="0.35">
      <c r="A2" s="4"/>
      <c r="B2" s="4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3"/>
      <c r="U2" s="12"/>
      <c r="V2" s="6"/>
      <c r="W2" s="12"/>
    </row>
    <row r="3" spans="1:23" s="5" customFormat="1" ht="21" customHeight="1" x14ac:dyDescent="0.35">
      <c r="A3" s="4" t="s">
        <v>31</v>
      </c>
      <c r="B3" s="4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7"/>
      <c r="O3" s="7"/>
      <c r="P3" s="7"/>
      <c r="Q3" s="7"/>
      <c r="R3" s="7"/>
      <c r="S3" s="7"/>
      <c r="T3" s="64"/>
      <c r="U3" s="12"/>
      <c r="V3" s="6"/>
      <c r="W3" s="12"/>
    </row>
    <row r="4" spans="1:23" s="5" customFormat="1" ht="14.25" customHeight="1" x14ac:dyDescent="0.35">
      <c r="A4" s="8"/>
      <c r="B4" s="12"/>
      <c r="C4" s="8"/>
      <c r="D4" s="8"/>
      <c r="E4" s="8"/>
      <c r="F4" s="8"/>
      <c r="G4" s="12"/>
      <c r="H4" s="9" t="s">
        <v>30</v>
      </c>
      <c r="I4" s="10">
        <v>29</v>
      </c>
      <c r="J4" s="11" t="s">
        <v>18</v>
      </c>
      <c r="K4" s="12"/>
      <c r="L4" s="12"/>
      <c r="M4" s="12"/>
      <c r="N4" s="7"/>
      <c r="O4" s="7"/>
      <c r="P4" s="7"/>
      <c r="Q4" s="7"/>
      <c r="R4" s="7"/>
      <c r="S4" s="13" t="s">
        <v>0</v>
      </c>
      <c r="T4" s="14">
        <v>1.5</v>
      </c>
      <c r="U4" s="6" t="s">
        <v>19</v>
      </c>
      <c r="V4" s="4"/>
      <c r="W4" s="4"/>
    </row>
    <row r="5" spans="1:23" s="5" customFormat="1" ht="14.25" customHeight="1" thickBot="1" x14ac:dyDescent="0.4">
      <c r="A5" s="8"/>
      <c r="B5" s="12"/>
      <c r="C5" s="8"/>
      <c r="D5" s="8"/>
      <c r="E5" s="8"/>
      <c r="F5" s="8"/>
      <c r="G5" s="12"/>
      <c r="H5" s="9"/>
      <c r="I5" s="10"/>
      <c r="J5" s="11"/>
      <c r="K5" s="12"/>
      <c r="L5" s="12"/>
      <c r="M5" s="12"/>
      <c r="N5" s="7"/>
      <c r="O5" s="7"/>
      <c r="P5" s="7"/>
      <c r="Q5" s="7"/>
      <c r="R5" s="7"/>
      <c r="S5" s="13"/>
      <c r="T5" s="8"/>
      <c r="U5" s="6"/>
      <c r="V5" s="4"/>
      <c r="W5" s="4"/>
    </row>
    <row r="6" spans="1:23" ht="23.25" customHeight="1" x14ac:dyDescent="0.25">
      <c r="A6" s="115" t="s">
        <v>1</v>
      </c>
      <c r="B6" s="117" t="s">
        <v>2</v>
      </c>
      <c r="C6" s="117" t="s">
        <v>3</v>
      </c>
      <c r="D6" s="117" t="s">
        <v>11</v>
      </c>
      <c r="E6" s="117" t="s">
        <v>28</v>
      </c>
      <c r="F6" s="117" t="s">
        <v>4</v>
      </c>
      <c r="G6" s="120" t="s">
        <v>12</v>
      </c>
      <c r="H6" s="120"/>
      <c r="I6" s="120"/>
      <c r="J6" s="120"/>
      <c r="K6" s="120"/>
      <c r="L6" s="120"/>
      <c r="M6" s="112" t="s">
        <v>22</v>
      </c>
      <c r="N6" s="112" t="s">
        <v>21</v>
      </c>
      <c r="O6" s="112" t="s">
        <v>13</v>
      </c>
      <c r="P6" s="125" t="s">
        <v>20</v>
      </c>
      <c r="Q6" s="125" t="s">
        <v>14</v>
      </c>
      <c r="R6" s="125" t="s">
        <v>16</v>
      </c>
      <c r="S6" s="112" t="s">
        <v>15</v>
      </c>
      <c r="T6" s="112" t="s">
        <v>42</v>
      </c>
      <c r="U6" s="112" t="s">
        <v>5</v>
      </c>
      <c r="V6" s="121" t="s">
        <v>23</v>
      </c>
      <c r="W6" s="122"/>
    </row>
    <row r="7" spans="1:23" ht="36" customHeight="1" thickBot="1" x14ac:dyDescent="0.3">
      <c r="A7" s="116"/>
      <c r="B7" s="118"/>
      <c r="C7" s="118"/>
      <c r="D7" s="118"/>
      <c r="E7" s="119"/>
      <c r="F7" s="118"/>
      <c r="G7" s="35" t="s">
        <v>6</v>
      </c>
      <c r="H7" s="35" t="s">
        <v>7</v>
      </c>
      <c r="I7" s="35" t="s">
        <v>8</v>
      </c>
      <c r="J7" s="35" t="s">
        <v>10</v>
      </c>
      <c r="K7" s="35" t="s">
        <v>29</v>
      </c>
      <c r="L7" s="35" t="s">
        <v>9</v>
      </c>
      <c r="M7" s="113"/>
      <c r="N7" s="113"/>
      <c r="O7" s="113"/>
      <c r="P7" s="126"/>
      <c r="Q7" s="126"/>
      <c r="R7" s="126"/>
      <c r="S7" s="113"/>
      <c r="T7" s="113"/>
      <c r="U7" s="113"/>
      <c r="V7" s="123"/>
      <c r="W7" s="124"/>
    </row>
    <row r="8" spans="1:23" s="2" customFormat="1" ht="22.05" customHeight="1" x14ac:dyDescent="0.3">
      <c r="A8" s="81">
        <v>1</v>
      </c>
      <c r="B8" s="83" t="s">
        <v>32</v>
      </c>
      <c r="C8" s="85">
        <v>8</v>
      </c>
      <c r="D8" s="74" t="s">
        <v>17</v>
      </c>
      <c r="E8" s="87">
        <v>1</v>
      </c>
      <c r="F8" s="74">
        <v>11</v>
      </c>
      <c r="G8" s="72">
        <f>I4-(T4/12)-(T4/12)</f>
        <v>28.75</v>
      </c>
      <c r="H8" s="74">
        <v>1.25</v>
      </c>
      <c r="I8" s="74">
        <v>1.25</v>
      </c>
      <c r="J8" s="76"/>
      <c r="K8" s="76"/>
      <c r="L8" s="88">
        <f>SUM(G8:K10)</f>
        <v>31.25</v>
      </c>
      <c r="M8" s="88"/>
      <c r="N8" s="88"/>
      <c r="O8" s="88">
        <f>L8</f>
        <v>31.25</v>
      </c>
      <c r="P8" s="72">
        <v>2</v>
      </c>
      <c r="Q8" s="72">
        <f>(2*(C8/8/12)*P8)</f>
        <v>0.33333333333333331</v>
      </c>
      <c r="R8" s="72">
        <f>O8-Q8</f>
        <v>30.916666666666668</v>
      </c>
      <c r="S8" s="72">
        <f>(E8*F8*R8)</f>
        <v>340.08333333333337</v>
      </c>
      <c r="T8" s="72">
        <v>1.2110000000000001</v>
      </c>
      <c r="U8" s="72">
        <f>(S8*T8)</f>
        <v>411.84091666666671</v>
      </c>
      <c r="V8" s="38"/>
      <c r="W8" s="39"/>
    </row>
    <row r="9" spans="1:23" s="2" customFormat="1" ht="22.05" customHeight="1" x14ac:dyDescent="0.3">
      <c r="A9" s="81"/>
      <c r="B9" s="83"/>
      <c r="C9" s="85"/>
      <c r="D9" s="74"/>
      <c r="E9" s="87"/>
      <c r="F9" s="74"/>
      <c r="G9" s="72"/>
      <c r="H9" s="74"/>
      <c r="I9" s="74"/>
      <c r="J9" s="76"/>
      <c r="K9" s="76"/>
      <c r="L9" s="77"/>
      <c r="M9" s="77"/>
      <c r="N9" s="77"/>
      <c r="O9" s="77"/>
      <c r="P9" s="72"/>
      <c r="Q9" s="72"/>
      <c r="R9" s="72"/>
      <c r="S9" s="72"/>
      <c r="T9" s="72"/>
      <c r="U9" s="72"/>
      <c r="V9" s="70">
        <f>H8</f>
        <v>1.25</v>
      </c>
      <c r="W9" s="41">
        <f>I8</f>
        <v>1.25</v>
      </c>
    </row>
    <row r="10" spans="1:23" s="2" customFormat="1" ht="22.05" customHeight="1" x14ac:dyDescent="0.3">
      <c r="A10" s="81"/>
      <c r="B10" s="83"/>
      <c r="C10" s="85"/>
      <c r="D10" s="74"/>
      <c r="E10" s="87"/>
      <c r="F10" s="74"/>
      <c r="G10" s="72"/>
      <c r="H10" s="74"/>
      <c r="I10" s="74"/>
      <c r="J10" s="76"/>
      <c r="K10" s="76"/>
      <c r="L10" s="77"/>
      <c r="M10" s="77"/>
      <c r="N10" s="77"/>
      <c r="O10" s="77"/>
      <c r="P10" s="72"/>
      <c r="Q10" s="72"/>
      <c r="R10" s="72"/>
      <c r="S10" s="72"/>
      <c r="T10" s="72"/>
      <c r="U10" s="72"/>
      <c r="V10" s="110">
        <f>G8</f>
        <v>28.75</v>
      </c>
      <c r="W10" s="111"/>
    </row>
    <row r="11" spans="1:23" s="2" customFormat="1" ht="22.05" customHeight="1" x14ac:dyDescent="0.3">
      <c r="A11" s="80">
        <v>2</v>
      </c>
      <c r="B11" s="82" t="s">
        <v>33</v>
      </c>
      <c r="C11" s="84">
        <v>8</v>
      </c>
      <c r="D11" s="73" t="s">
        <v>17</v>
      </c>
      <c r="E11" s="87">
        <v>1</v>
      </c>
      <c r="F11" s="73">
        <v>4</v>
      </c>
      <c r="G11" s="71">
        <f>I4-(T4/12)-(T4/12)</f>
        <v>28.75</v>
      </c>
      <c r="H11" s="73"/>
      <c r="I11" s="73"/>
      <c r="J11" s="75"/>
      <c r="K11" s="75"/>
      <c r="L11" s="77">
        <f>SUM(G11:K14)</f>
        <v>28.75</v>
      </c>
      <c r="M11" s="77"/>
      <c r="N11" s="77"/>
      <c r="O11" s="77">
        <f>L11</f>
        <v>28.75</v>
      </c>
      <c r="P11" s="71"/>
      <c r="Q11" s="71"/>
      <c r="R11" s="71">
        <f>O11-Q11</f>
        <v>28.75</v>
      </c>
      <c r="S11" s="71">
        <f>E11*F11*R11</f>
        <v>115</v>
      </c>
      <c r="T11" s="71">
        <v>1.2110000000000001</v>
      </c>
      <c r="U11" s="71">
        <f>(S11*T11)</f>
        <v>139.26500000000001</v>
      </c>
      <c r="V11" s="42"/>
      <c r="W11" s="43"/>
    </row>
    <row r="12" spans="1:23" s="2" customFormat="1" ht="22.05" customHeight="1" x14ac:dyDescent="0.3">
      <c r="A12" s="81"/>
      <c r="B12" s="83"/>
      <c r="C12" s="85"/>
      <c r="D12" s="74"/>
      <c r="E12" s="87"/>
      <c r="F12" s="74"/>
      <c r="G12" s="72"/>
      <c r="H12" s="74"/>
      <c r="I12" s="74"/>
      <c r="J12" s="76"/>
      <c r="K12" s="76"/>
      <c r="L12" s="77"/>
      <c r="M12" s="77"/>
      <c r="N12" s="77"/>
      <c r="O12" s="77"/>
      <c r="P12" s="72"/>
      <c r="Q12" s="72"/>
      <c r="R12" s="72"/>
      <c r="S12" s="72"/>
      <c r="T12" s="72"/>
      <c r="U12" s="72"/>
      <c r="V12" s="103"/>
      <c r="W12" s="104"/>
    </row>
    <row r="13" spans="1:23" s="2" customFormat="1" ht="22.05" customHeight="1" x14ac:dyDescent="0.3">
      <c r="A13" s="81"/>
      <c r="B13" s="83"/>
      <c r="C13" s="85"/>
      <c r="D13" s="74"/>
      <c r="E13" s="87"/>
      <c r="F13" s="74"/>
      <c r="G13" s="72"/>
      <c r="H13" s="74"/>
      <c r="I13" s="74"/>
      <c r="J13" s="76"/>
      <c r="K13" s="76"/>
      <c r="L13" s="77"/>
      <c r="M13" s="77"/>
      <c r="N13" s="77"/>
      <c r="O13" s="77"/>
      <c r="P13" s="72"/>
      <c r="Q13" s="72"/>
      <c r="R13" s="72"/>
      <c r="S13" s="72"/>
      <c r="T13" s="72"/>
      <c r="U13" s="72"/>
      <c r="V13" s="103"/>
      <c r="W13" s="104"/>
    </row>
    <row r="14" spans="1:23" s="2" customFormat="1" ht="22.05" customHeight="1" x14ac:dyDescent="0.3">
      <c r="A14" s="81"/>
      <c r="B14" s="83"/>
      <c r="C14" s="85"/>
      <c r="D14" s="86"/>
      <c r="E14" s="87"/>
      <c r="F14" s="74"/>
      <c r="G14" s="88"/>
      <c r="H14" s="74"/>
      <c r="I14" s="74"/>
      <c r="J14" s="76"/>
      <c r="K14" s="76"/>
      <c r="L14" s="77"/>
      <c r="M14" s="77"/>
      <c r="N14" s="77"/>
      <c r="O14" s="77"/>
      <c r="P14" s="72"/>
      <c r="Q14" s="72"/>
      <c r="R14" s="72"/>
      <c r="S14" s="72"/>
      <c r="T14" s="72"/>
      <c r="U14" s="72"/>
      <c r="V14" s="105">
        <f>G11</f>
        <v>28.75</v>
      </c>
      <c r="W14" s="92"/>
    </row>
    <row r="15" spans="1:23" s="37" customFormat="1" ht="22.05" customHeight="1" x14ac:dyDescent="0.3">
      <c r="A15" s="80">
        <v>3</v>
      </c>
      <c r="B15" s="82" t="s">
        <v>35</v>
      </c>
      <c r="C15" s="84">
        <v>8</v>
      </c>
      <c r="D15" s="73" t="s">
        <v>17</v>
      </c>
      <c r="E15" s="87">
        <v>2</v>
      </c>
      <c r="F15" s="73">
        <v>4</v>
      </c>
      <c r="G15" s="71">
        <f>I4-(T4/12)-(T4/12)</f>
        <v>28.75</v>
      </c>
      <c r="H15" s="73">
        <v>1.25</v>
      </c>
      <c r="I15" s="73">
        <v>1.25</v>
      </c>
      <c r="J15" s="75"/>
      <c r="K15" s="75"/>
      <c r="L15" s="77">
        <f>SUM(G15:K18)</f>
        <v>31.25</v>
      </c>
      <c r="M15" s="77"/>
      <c r="N15" s="77"/>
      <c r="O15" s="77">
        <f>L15</f>
        <v>31.25</v>
      </c>
      <c r="P15" s="71">
        <v>2</v>
      </c>
      <c r="Q15" s="71">
        <f>(2*(C15/8/12)*P15)</f>
        <v>0.33333333333333331</v>
      </c>
      <c r="R15" s="71">
        <f>O15-Q15</f>
        <v>30.916666666666668</v>
      </c>
      <c r="S15" s="71">
        <f>E15*F15*R15</f>
        <v>247.33333333333334</v>
      </c>
      <c r="T15" s="71">
        <v>1.2110000000000001</v>
      </c>
      <c r="U15" s="71">
        <f>(S15*T15)</f>
        <v>299.52066666666667</v>
      </c>
      <c r="V15" s="42"/>
      <c r="W15" s="43"/>
    </row>
    <row r="16" spans="1:23" s="37" customFormat="1" ht="22.05" customHeight="1" x14ac:dyDescent="0.3">
      <c r="A16" s="81"/>
      <c r="B16" s="83"/>
      <c r="C16" s="85"/>
      <c r="D16" s="74"/>
      <c r="E16" s="87"/>
      <c r="F16" s="74"/>
      <c r="G16" s="72"/>
      <c r="H16" s="74"/>
      <c r="I16" s="74"/>
      <c r="J16" s="76"/>
      <c r="K16" s="76"/>
      <c r="L16" s="77"/>
      <c r="M16" s="77"/>
      <c r="N16" s="77"/>
      <c r="O16" s="77"/>
      <c r="P16" s="72"/>
      <c r="Q16" s="72"/>
      <c r="R16" s="72"/>
      <c r="S16" s="72"/>
      <c r="T16" s="72"/>
      <c r="U16" s="72"/>
      <c r="V16" s="103">
        <f>H15</f>
        <v>1.25</v>
      </c>
      <c r="W16" s="104">
        <f>I15</f>
        <v>1.25</v>
      </c>
    </row>
    <row r="17" spans="1:23" s="37" customFormat="1" ht="22.05" customHeight="1" x14ac:dyDescent="0.3">
      <c r="A17" s="81"/>
      <c r="B17" s="83"/>
      <c r="C17" s="85"/>
      <c r="D17" s="74"/>
      <c r="E17" s="87"/>
      <c r="F17" s="74"/>
      <c r="G17" s="72"/>
      <c r="H17" s="74"/>
      <c r="I17" s="74"/>
      <c r="J17" s="76"/>
      <c r="K17" s="76"/>
      <c r="L17" s="77"/>
      <c r="M17" s="77"/>
      <c r="N17" s="77"/>
      <c r="O17" s="77"/>
      <c r="P17" s="72"/>
      <c r="Q17" s="72"/>
      <c r="R17" s="72"/>
      <c r="S17" s="72"/>
      <c r="T17" s="72"/>
      <c r="U17" s="72"/>
      <c r="V17" s="103"/>
      <c r="W17" s="104"/>
    </row>
    <row r="18" spans="1:23" s="37" customFormat="1" ht="22.05" customHeight="1" x14ac:dyDescent="0.3">
      <c r="A18" s="81"/>
      <c r="B18" s="83"/>
      <c r="C18" s="85"/>
      <c r="D18" s="86"/>
      <c r="E18" s="87"/>
      <c r="F18" s="74"/>
      <c r="G18" s="88"/>
      <c r="H18" s="74"/>
      <c r="I18" s="74"/>
      <c r="J18" s="76"/>
      <c r="K18" s="76"/>
      <c r="L18" s="77"/>
      <c r="M18" s="77"/>
      <c r="N18" s="77"/>
      <c r="O18" s="77"/>
      <c r="P18" s="72"/>
      <c r="Q18" s="72"/>
      <c r="R18" s="72"/>
      <c r="S18" s="72"/>
      <c r="T18" s="72"/>
      <c r="U18" s="72"/>
      <c r="V18" s="105">
        <f>G15</f>
        <v>28.75</v>
      </c>
      <c r="W18" s="92"/>
    </row>
    <row r="19" spans="1:23" s="2" customFormat="1" ht="22.05" customHeight="1" x14ac:dyDescent="0.3">
      <c r="A19" s="80">
        <v>4</v>
      </c>
      <c r="B19" s="82" t="s">
        <v>34</v>
      </c>
      <c r="C19" s="84">
        <v>4</v>
      </c>
      <c r="D19" s="73" t="s">
        <v>17</v>
      </c>
      <c r="E19" s="87">
        <v>1</v>
      </c>
      <c r="F19" s="73">
        <v>4</v>
      </c>
      <c r="G19" s="71">
        <f>I4-(T4/12)-(T4/12)</f>
        <v>28.75</v>
      </c>
      <c r="H19" s="73">
        <v>1.25</v>
      </c>
      <c r="I19" s="73">
        <v>1.25</v>
      </c>
      <c r="J19" s="75"/>
      <c r="K19" s="75"/>
      <c r="L19" s="77">
        <f>SUM(G19:K22)</f>
        <v>31.25</v>
      </c>
      <c r="M19" s="77"/>
      <c r="N19" s="77"/>
      <c r="O19" s="77">
        <f>L19</f>
        <v>31.25</v>
      </c>
      <c r="P19" s="71">
        <v>2</v>
      </c>
      <c r="Q19" s="71">
        <f>(2*(C19/8/12)*P19)</f>
        <v>0.16666666666666666</v>
      </c>
      <c r="R19" s="71">
        <f>O19-Q19</f>
        <v>31.083333333333332</v>
      </c>
      <c r="S19" s="71">
        <f>(E19*F19*R19)</f>
        <v>124.33333333333333</v>
      </c>
      <c r="T19" s="71">
        <v>0.30299999999999999</v>
      </c>
      <c r="U19" s="71">
        <f>(S19*T19)</f>
        <v>37.672999999999995</v>
      </c>
      <c r="V19" s="42"/>
      <c r="W19" s="43"/>
    </row>
    <row r="20" spans="1:23" s="2" customFormat="1" ht="22.05" customHeight="1" x14ac:dyDescent="0.3">
      <c r="A20" s="81"/>
      <c r="B20" s="83"/>
      <c r="C20" s="85"/>
      <c r="D20" s="74"/>
      <c r="E20" s="87"/>
      <c r="F20" s="74"/>
      <c r="G20" s="72"/>
      <c r="H20" s="74"/>
      <c r="I20" s="74"/>
      <c r="J20" s="76"/>
      <c r="K20" s="76"/>
      <c r="L20" s="77"/>
      <c r="M20" s="77"/>
      <c r="N20" s="77"/>
      <c r="O20" s="77"/>
      <c r="P20" s="72"/>
      <c r="Q20" s="72"/>
      <c r="R20" s="72"/>
      <c r="S20" s="72"/>
      <c r="T20" s="72"/>
      <c r="U20" s="72"/>
      <c r="V20" s="103">
        <f>H19</f>
        <v>1.25</v>
      </c>
      <c r="W20" s="104">
        <f>I19</f>
        <v>1.25</v>
      </c>
    </row>
    <row r="21" spans="1:23" s="2" customFormat="1" ht="22.05" customHeight="1" x14ac:dyDescent="0.3">
      <c r="A21" s="81"/>
      <c r="B21" s="83"/>
      <c r="C21" s="85"/>
      <c r="D21" s="74"/>
      <c r="E21" s="87"/>
      <c r="F21" s="74"/>
      <c r="G21" s="72"/>
      <c r="H21" s="74"/>
      <c r="I21" s="74"/>
      <c r="J21" s="76"/>
      <c r="K21" s="76"/>
      <c r="L21" s="77"/>
      <c r="M21" s="77"/>
      <c r="N21" s="77"/>
      <c r="O21" s="77"/>
      <c r="P21" s="72"/>
      <c r="Q21" s="72"/>
      <c r="R21" s="72"/>
      <c r="S21" s="72"/>
      <c r="T21" s="72"/>
      <c r="U21" s="72"/>
      <c r="V21" s="103"/>
      <c r="W21" s="104"/>
    </row>
    <row r="22" spans="1:23" s="2" customFormat="1" ht="22.05" customHeight="1" x14ac:dyDescent="0.3">
      <c r="A22" s="81"/>
      <c r="B22" s="83"/>
      <c r="C22" s="85"/>
      <c r="D22" s="86"/>
      <c r="E22" s="87"/>
      <c r="F22" s="74"/>
      <c r="G22" s="88"/>
      <c r="H22" s="74"/>
      <c r="I22" s="74"/>
      <c r="J22" s="76"/>
      <c r="K22" s="76"/>
      <c r="L22" s="77"/>
      <c r="M22" s="77"/>
      <c r="N22" s="77"/>
      <c r="O22" s="77"/>
      <c r="P22" s="72"/>
      <c r="Q22" s="72"/>
      <c r="R22" s="72"/>
      <c r="S22" s="72"/>
      <c r="T22" s="72"/>
      <c r="U22" s="72"/>
      <c r="V22" s="105">
        <f>G19</f>
        <v>28.75</v>
      </c>
      <c r="W22" s="92"/>
    </row>
    <row r="23" spans="1:23" s="2" customFormat="1" ht="22.05" customHeight="1" x14ac:dyDescent="0.3">
      <c r="A23" s="106">
        <v>5</v>
      </c>
      <c r="B23" s="107" t="s">
        <v>36</v>
      </c>
      <c r="C23" s="108">
        <v>6</v>
      </c>
      <c r="D23" s="87">
        <v>6</v>
      </c>
      <c r="E23" s="87">
        <v>2</v>
      </c>
      <c r="F23" s="87">
        <f>ROUND(2/(D23/12)+1,0)</f>
        <v>5</v>
      </c>
      <c r="G23" s="77">
        <f>I4-(T4/12)-(T4/12)</f>
        <v>28.75</v>
      </c>
      <c r="H23" s="87"/>
      <c r="I23" s="87"/>
      <c r="J23" s="109"/>
      <c r="K23" s="109"/>
      <c r="L23" s="77">
        <f>SUM(G23:K26)</f>
        <v>28.75</v>
      </c>
      <c r="M23" s="77"/>
      <c r="N23" s="77"/>
      <c r="O23" s="77">
        <f>L23</f>
        <v>28.75</v>
      </c>
      <c r="P23" s="71"/>
      <c r="Q23" s="71"/>
      <c r="R23" s="71">
        <f>O23-Q23</f>
        <v>28.75</v>
      </c>
      <c r="S23" s="71">
        <f>(E23*F23*R23)</f>
        <v>287.5</v>
      </c>
      <c r="T23" s="71">
        <v>0.68100000000000005</v>
      </c>
      <c r="U23" s="71">
        <f>(S23*T23)</f>
        <v>195.78750000000002</v>
      </c>
      <c r="V23" s="42"/>
      <c r="W23" s="43"/>
    </row>
    <row r="24" spans="1:23" s="2" customFormat="1" ht="22.05" customHeight="1" x14ac:dyDescent="0.3">
      <c r="A24" s="106"/>
      <c r="B24" s="107"/>
      <c r="C24" s="108"/>
      <c r="D24" s="87"/>
      <c r="E24" s="87"/>
      <c r="F24" s="87"/>
      <c r="G24" s="77"/>
      <c r="H24" s="87"/>
      <c r="I24" s="87"/>
      <c r="J24" s="109"/>
      <c r="K24" s="109"/>
      <c r="L24" s="77"/>
      <c r="M24" s="77"/>
      <c r="N24" s="77"/>
      <c r="O24" s="77"/>
      <c r="P24" s="72"/>
      <c r="Q24" s="72"/>
      <c r="R24" s="72"/>
      <c r="S24" s="72"/>
      <c r="T24" s="72"/>
      <c r="U24" s="72"/>
      <c r="V24" s="103"/>
      <c r="W24" s="104"/>
    </row>
    <row r="25" spans="1:23" s="2" customFormat="1" ht="22.05" customHeight="1" x14ac:dyDescent="0.3">
      <c r="A25" s="106"/>
      <c r="B25" s="107"/>
      <c r="C25" s="108"/>
      <c r="D25" s="87"/>
      <c r="E25" s="87"/>
      <c r="F25" s="87"/>
      <c r="G25" s="77"/>
      <c r="H25" s="87"/>
      <c r="I25" s="87"/>
      <c r="J25" s="109"/>
      <c r="K25" s="109"/>
      <c r="L25" s="77"/>
      <c r="M25" s="77"/>
      <c r="N25" s="77"/>
      <c r="O25" s="77"/>
      <c r="P25" s="72"/>
      <c r="Q25" s="72"/>
      <c r="R25" s="72"/>
      <c r="S25" s="72"/>
      <c r="T25" s="72"/>
      <c r="U25" s="72"/>
      <c r="V25" s="103"/>
      <c r="W25" s="104"/>
    </row>
    <row r="26" spans="1:23" s="2" customFormat="1" ht="22.05" customHeight="1" x14ac:dyDescent="0.3">
      <c r="A26" s="106"/>
      <c r="B26" s="107"/>
      <c r="C26" s="108"/>
      <c r="D26" s="87"/>
      <c r="E26" s="87"/>
      <c r="F26" s="87"/>
      <c r="G26" s="77"/>
      <c r="H26" s="87"/>
      <c r="I26" s="87"/>
      <c r="J26" s="109"/>
      <c r="K26" s="109"/>
      <c r="L26" s="77"/>
      <c r="M26" s="77"/>
      <c r="N26" s="77"/>
      <c r="O26" s="77"/>
      <c r="P26" s="72"/>
      <c r="Q26" s="72"/>
      <c r="R26" s="72"/>
      <c r="S26" s="72"/>
      <c r="T26" s="72"/>
      <c r="U26" s="72"/>
      <c r="V26" s="105">
        <f>G23</f>
        <v>28.75</v>
      </c>
      <c r="W26" s="92"/>
    </row>
    <row r="27" spans="1:23" s="2" customFormat="1" ht="22.05" customHeight="1" x14ac:dyDescent="0.3">
      <c r="A27" s="80">
        <v>6</v>
      </c>
      <c r="B27" s="82" t="s">
        <v>36</v>
      </c>
      <c r="C27" s="84">
        <v>6</v>
      </c>
      <c r="D27" s="73" t="s">
        <v>17</v>
      </c>
      <c r="E27" s="87">
        <v>2</v>
      </c>
      <c r="F27" s="73">
        <v>3</v>
      </c>
      <c r="G27" s="71">
        <f>I4-(T4/12)-(T4/12)</f>
        <v>28.75</v>
      </c>
      <c r="H27" s="73"/>
      <c r="I27" s="73"/>
      <c r="J27" s="75"/>
      <c r="K27" s="75"/>
      <c r="L27" s="77">
        <f>SUM(G27:K30)</f>
        <v>28.75</v>
      </c>
      <c r="M27" s="77"/>
      <c r="N27" s="77"/>
      <c r="O27" s="77">
        <f>L27</f>
        <v>28.75</v>
      </c>
      <c r="P27" s="73"/>
      <c r="Q27" s="71"/>
      <c r="R27" s="71">
        <f>O27-Q27</f>
        <v>28.75</v>
      </c>
      <c r="S27" s="71">
        <f>(E27*F27*R27)</f>
        <v>172.5</v>
      </c>
      <c r="T27" s="71">
        <v>0.68100000000000005</v>
      </c>
      <c r="U27" s="71">
        <f>(S27*T27)</f>
        <v>117.47250000000001</v>
      </c>
      <c r="V27" s="42"/>
      <c r="W27" s="43"/>
    </row>
    <row r="28" spans="1:23" s="2" customFormat="1" ht="22.05" customHeight="1" x14ac:dyDescent="0.3">
      <c r="A28" s="81"/>
      <c r="B28" s="83"/>
      <c r="C28" s="85"/>
      <c r="D28" s="74"/>
      <c r="E28" s="87"/>
      <c r="F28" s="74"/>
      <c r="G28" s="72"/>
      <c r="H28" s="74"/>
      <c r="I28" s="74"/>
      <c r="J28" s="76"/>
      <c r="K28" s="76"/>
      <c r="L28" s="77"/>
      <c r="M28" s="77"/>
      <c r="N28" s="77"/>
      <c r="O28" s="77"/>
      <c r="P28" s="74"/>
      <c r="Q28" s="72"/>
      <c r="R28" s="72"/>
      <c r="S28" s="72"/>
      <c r="T28" s="72"/>
      <c r="U28" s="72"/>
      <c r="V28" s="103"/>
      <c r="W28" s="104"/>
    </row>
    <row r="29" spans="1:23" s="2" customFormat="1" ht="22.05" customHeight="1" x14ac:dyDescent="0.3">
      <c r="A29" s="81"/>
      <c r="B29" s="83"/>
      <c r="C29" s="85"/>
      <c r="D29" s="74"/>
      <c r="E29" s="87"/>
      <c r="F29" s="74"/>
      <c r="G29" s="72"/>
      <c r="H29" s="74"/>
      <c r="I29" s="74"/>
      <c r="J29" s="76"/>
      <c r="K29" s="76"/>
      <c r="L29" s="77"/>
      <c r="M29" s="77"/>
      <c r="N29" s="77"/>
      <c r="O29" s="77"/>
      <c r="P29" s="74"/>
      <c r="Q29" s="72"/>
      <c r="R29" s="72"/>
      <c r="S29" s="72"/>
      <c r="T29" s="72"/>
      <c r="U29" s="72"/>
      <c r="V29" s="103"/>
      <c r="W29" s="104"/>
    </row>
    <row r="30" spans="1:23" s="2" customFormat="1" ht="22.05" customHeight="1" x14ac:dyDescent="0.3">
      <c r="A30" s="81"/>
      <c r="B30" s="83"/>
      <c r="C30" s="85"/>
      <c r="D30" s="86"/>
      <c r="E30" s="87"/>
      <c r="F30" s="74"/>
      <c r="G30" s="88"/>
      <c r="H30" s="74"/>
      <c r="I30" s="74"/>
      <c r="J30" s="76"/>
      <c r="K30" s="76"/>
      <c r="L30" s="77"/>
      <c r="M30" s="77"/>
      <c r="N30" s="77"/>
      <c r="O30" s="77"/>
      <c r="P30" s="74"/>
      <c r="Q30" s="72"/>
      <c r="R30" s="72"/>
      <c r="S30" s="72"/>
      <c r="T30" s="72"/>
      <c r="U30" s="72"/>
      <c r="V30" s="105">
        <f>G27</f>
        <v>28.75</v>
      </c>
      <c r="W30" s="92"/>
    </row>
    <row r="31" spans="1:23" s="37" customFormat="1" ht="22.05" customHeight="1" x14ac:dyDescent="0.3">
      <c r="A31" s="80">
        <v>7</v>
      </c>
      <c r="B31" s="82" t="s">
        <v>40</v>
      </c>
      <c r="C31" s="84">
        <v>8</v>
      </c>
      <c r="D31" s="73" t="s">
        <v>17</v>
      </c>
      <c r="E31" s="87">
        <v>1</v>
      </c>
      <c r="F31" s="73">
        <v>7</v>
      </c>
      <c r="G31" s="71">
        <f>I4-(T4/12)-(T4/12)</f>
        <v>28.75</v>
      </c>
      <c r="H31" s="73"/>
      <c r="I31" s="73"/>
      <c r="J31" s="75"/>
      <c r="K31" s="75"/>
      <c r="L31" s="77">
        <f>SUM(G31:K34)</f>
        <v>28.75</v>
      </c>
      <c r="M31" s="77"/>
      <c r="N31" s="77"/>
      <c r="O31" s="77">
        <f>L31</f>
        <v>28.75</v>
      </c>
      <c r="P31" s="71"/>
      <c r="Q31" s="71"/>
      <c r="R31" s="71">
        <f>O31-Q31</f>
        <v>28.75</v>
      </c>
      <c r="S31" s="71">
        <f>E31*F31*R31</f>
        <v>201.25</v>
      </c>
      <c r="T31" s="71">
        <v>1.2110000000000001</v>
      </c>
      <c r="U31" s="71">
        <f>(S31*T31)</f>
        <v>243.71375</v>
      </c>
      <c r="V31" s="42"/>
      <c r="W31" s="43"/>
    </row>
    <row r="32" spans="1:23" s="37" customFormat="1" ht="22.05" customHeight="1" x14ac:dyDescent="0.3">
      <c r="A32" s="81"/>
      <c r="B32" s="83"/>
      <c r="C32" s="85"/>
      <c r="D32" s="74"/>
      <c r="E32" s="87"/>
      <c r="F32" s="74"/>
      <c r="G32" s="72"/>
      <c r="H32" s="74"/>
      <c r="I32" s="74"/>
      <c r="J32" s="76"/>
      <c r="K32" s="76"/>
      <c r="L32" s="77"/>
      <c r="M32" s="77"/>
      <c r="N32" s="77"/>
      <c r="O32" s="77"/>
      <c r="P32" s="72"/>
      <c r="Q32" s="72"/>
      <c r="R32" s="72"/>
      <c r="S32" s="72"/>
      <c r="T32" s="72"/>
      <c r="U32" s="72"/>
      <c r="V32" s="103"/>
      <c r="W32" s="104"/>
    </row>
    <row r="33" spans="1:23" s="37" customFormat="1" ht="22.05" customHeight="1" x14ac:dyDescent="0.3">
      <c r="A33" s="81"/>
      <c r="B33" s="83"/>
      <c r="C33" s="85"/>
      <c r="D33" s="74"/>
      <c r="E33" s="87"/>
      <c r="F33" s="74"/>
      <c r="G33" s="72"/>
      <c r="H33" s="74"/>
      <c r="I33" s="74"/>
      <c r="J33" s="76"/>
      <c r="K33" s="76"/>
      <c r="L33" s="77"/>
      <c r="M33" s="77"/>
      <c r="N33" s="77"/>
      <c r="O33" s="77"/>
      <c r="P33" s="72"/>
      <c r="Q33" s="72"/>
      <c r="R33" s="72"/>
      <c r="S33" s="72"/>
      <c r="T33" s="72"/>
      <c r="U33" s="72"/>
      <c r="V33" s="103"/>
      <c r="W33" s="104"/>
    </row>
    <row r="34" spans="1:23" s="37" customFormat="1" ht="22.05" customHeight="1" x14ac:dyDescent="0.3">
      <c r="A34" s="81"/>
      <c r="B34" s="83"/>
      <c r="C34" s="85"/>
      <c r="D34" s="86"/>
      <c r="E34" s="87"/>
      <c r="F34" s="74"/>
      <c r="G34" s="88"/>
      <c r="H34" s="74"/>
      <c r="I34" s="74"/>
      <c r="J34" s="76"/>
      <c r="K34" s="76"/>
      <c r="L34" s="77"/>
      <c r="M34" s="77"/>
      <c r="N34" s="77"/>
      <c r="O34" s="77"/>
      <c r="P34" s="72"/>
      <c r="Q34" s="72"/>
      <c r="R34" s="72"/>
      <c r="S34" s="72"/>
      <c r="T34" s="72"/>
      <c r="U34" s="72"/>
      <c r="V34" s="105">
        <f>G31</f>
        <v>28.75</v>
      </c>
      <c r="W34" s="92"/>
    </row>
    <row r="35" spans="1:23" s="37" customFormat="1" ht="22.05" customHeight="1" x14ac:dyDescent="0.3">
      <c r="A35" s="80">
        <v>8</v>
      </c>
      <c r="B35" s="82" t="s">
        <v>41</v>
      </c>
      <c r="C35" s="84">
        <v>6</v>
      </c>
      <c r="D35" s="73" t="s">
        <v>17</v>
      </c>
      <c r="E35" s="87">
        <v>1</v>
      </c>
      <c r="F35" s="73">
        <v>4</v>
      </c>
      <c r="G35" s="71">
        <f>I4-(T4/12)-(T4/12)</f>
        <v>28.75</v>
      </c>
      <c r="H35" s="73"/>
      <c r="I35" s="73"/>
      <c r="J35" s="75"/>
      <c r="K35" s="75"/>
      <c r="L35" s="77">
        <f>SUM(G35:K38)</f>
        <v>28.75</v>
      </c>
      <c r="M35" s="77"/>
      <c r="N35" s="77"/>
      <c r="O35" s="77">
        <f>L35</f>
        <v>28.75</v>
      </c>
      <c r="P35" s="71"/>
      <c r="Q35" s="71"/>
      <c r="R35" s="71">
        <f>O35-Q35</f>
        <v>28.75</v>
      </c>
      <c r="S35" s="71">
        <f>E35*F35*R35</f>
        <v>115</v>
      </c>
      <c r="T35" s="71">
        <v>0.68100000000000005</v>
      </c>
      <c r="U35" s="71">
        <f>(S35*T35)</f>
        <v>78.315000000000012</v>
      </c>
      <c r="V35" s="42"/>
      <c r="W35" s="43"/>
    </row>
    <row r="36" spans="1:23" s="37" customFormat="1" ht="22.05" customHeight="1" x14ac:dyDescent="0.3">
      <c r="A36" s="81"/>
      <c r="B36" s="83"/>
      <c r="C36" s="85"/>
      <c r="D36" s="74"/>
      <c r="E36" s="87"/>
      <c r="F36" s="74"/>
      <c r="G36" s="72"/>
      <c r="H36" s="74"/>
      <c r="I36" s="74"/>
      <c r="J36" s="76"/>
      <c r="K36" s="76"/>
      <c r="L36" s="77"/>
      <c r="M36" s="77"/>
      <c r="N36" s="77"/>
      <c r="O36" s="77"/>
      <c r="P36" s="72"/>
      <c r="Q36" s="72"/>
      <c r="R36" s="72"/>
      <c r="S36" s="72"/>
      <c r="T36" s="72"/>
      <c r="U36" s="72"/>
      <c r="V36" s="103"/>
      <c r="W36" s="104"/>
    </row>
    <row r="37" spans="1:23" s="37" customFormat="1" ht="22.05" customHeight="1" x14ac:dyDescent="0.3">
      <c r="A37" s="81"/>
      <c r="B37" s="83"/>
      <c r="C37" s="85"/>
      <c r="D37" s="74"/>
      <c r="E37" s="87"/>
      <c r="F37" s="74"/>
      <c r="G37" s="72"/>
      <c r="H37" s="74"/>
      <c r="I37" s="74"/>
      <c r="J37" s="76"/>
      <c r="K37" s="76"/>
      <c r="L37" s="77"/>
      <c r="M37" s="77"/>
      <c r="N37" s="77"/>
      <c r="O37" s="77"/>
      <c r="P37" s="72"/>
      <c r="Q37" s="72"/>
      <c r="R37" s="72"/>
      <c r="S37" s="72"/>
      <c r="T37" s="72"/>
      <c r="U37" s="72"/>
      <c r="V37" s="103"/>
      <c r="W37" s="104"/>
    </row>
    <row r="38" spans="1:23" s="37" customFormat="1" ht="22.05" customHeight="1" x14ac:dyDescent="0.3">
      <c r="A38" s="81"/>
      <c r="B38" s="83"/>
      <c r="C38" s="85"/>
      <c r="D38" s="86"/>
      <c r="E38" s="87"/>
      <c r="F38" s="74"/>
      <c r="G38" s="88"/>
      <c r="H38" s="74"/>
      <c r="I38" s="74"/>
      <c r="J38" s="76"/>
      <c r="K38" s="76"/>
      <c r="L38" s="77"/>
      <c r="M38" s="77"/>
      <c r="N38" s="77"/>
      <c r="O38" s="77"/>
      <c r="P38" s="72"/>
      <c r="Q38" s="72"/>
      <c r="R38" s="72"/>
      <c r="S38" s="72"/>
      <c r="T38" s="72"/>
      <c r="U38" s="72"/>
      <c r="V38" s="105">
        <f>G35</f>
        <v>28.75</v>
      </c>
      <c r="W38" s="92"/>
    </row>
    <row r="39" spans="1:23" s="2" customFormat="1" ht="22.5" customHeight="1" x14ac:dyDescent="0.3">
      <c r="A39" s="80">
        <v>9</v>
      </c>
      <c r="B39" s="82" t="s">
        <v>37</v>
      </c>
      <c r="C39" s="84">
        <v>5</v>
      </c>
      <c r="D39" s="73">
        <v>4</v>
      </c>
      <c r="E39" s="87">
        <v>1</v>
      </c>
      <c r="F39" s="73">
        <f>ROUNDUP((($I$4-(2*(T4/12)))/(D39/12))+1,0)</f>
        <v>88</v>
      </c>
      <c r="G39" s="71">
        <f>5.167-(2*(T4/12))</f>
        <v>4.9169999999999998</v>
      </c>
      <c r="H39" s="71">
        <f>2.5-(2*(T4/12))</f>
        <v>2.25</v>
      </c>
      <c r="I39" s="71">
        <f>2.5-(2*(T4/12))</f>
        <v>2.25</v>
      </c>
      <c r="J39" s="71">
        <f>5.167-(2*(T4/12))</f>
        <v>4.9169999999999998</v>
      </c>
      <c r="K39" s="71">
        <f>(6*(C39/8/12))*2</f>
        <v>0.625</v>
      </c>
      <c r="L39" s="71">
        <f>SUM(G39:K43)</f>
        <v>14.959</v>
      </c>
      <c r="M39" s="98"/>
      <c r="N39" s="75"/>
      <c r="O39" s="71">
        <f>L39</f>
        <v>14.959</v>
      </c>
      <c r="P39" s="71">
        <f>3+2</f>
        <v>5</v>
      </c>
      <c r="Q39" s="71">
        <f>(2*(C39/8/12)*3)+(3*(C39/8/12)*2)</f>
        <v>0.625</v>
      </c>
      <c r="R39" s="71">
        <f>O39-Q39</f>
        <v>14.334</v>
      </c>
      <c r="S39" s="71">
        <f>(E39*F39*R39)</f>
        <v>1261.3920000000001</v>
      </c>
      <c r="T39" s="93">
        <v>0.47299999999999998</v>
      </c>
      <c r="U39" s="71">
        <f>(S39*T39)</f>
        <v>596.63841600000001</v>
      </c>
      <c r="V39" s="96">
        <f>J39</f>
        <v>4.9169999999999998</v>
      </c>
      <c r="W39" s="97"/>
    </row>
    <row r="40" spans="1:23" s="2" customFormat="1" ht="16.8" x14ac:dyDescent="0.3">
      <c r="A40" s="81"/>
      <c r="B40" s="83"/>
      <c r="C40" s="85"/>
      <c r="D40" s="74"/>
      <c r="E40" s="87"/>
      <c r="F40" s="74"/>
      <c r="G40" s="72"/>
      <c r="H40" s="72"/>
      <c r="I40" s="72"/>
      <c r="J40" s="72"/>
      <c r="K40" s="72"/>
      <c r="L40" s="72"/>
      <c r="M40" s="99"/>
      <c r="N40" s="76"/>
      <c r="O40" s="72"/>
      <c r="P40" s="72"/>
      <c r="Q40" s="72"/>
      <c r="R40" s="72"/>
      <c r="S40" s="72"/>
      <c r="T40" s="94"/>
      <c r="U40" s="72"/>
      <c r="V40" s="69">
        <f>K39</f>
        <v>0.625</v>
      </c>
      <c r="W40" s="44"/>
    </row>
    <row r="41" spans="1:23" s="2" customFormat="1" ht="21.75" customHeight="1" x14ac:dyDescent="0.3">
      <c r="A41" s="81"/>
      <c r="B41" s="83"/>
      <c r="C41" s="85"/>
      <c r="D41" s="74"/>
      <c r="E41" s="87"/>
      <c r="F41" s="74"/>
      <c r="G41" s="72"/>
      <c r="H41" s="72"/>
      <c r="I41" s="72"/>
      <c r="J41" s="72"/>
      <c r="K41" s="72"/>
      <c r="L41" s="72"/>
      <c r="M41" s="99"/>
      <c r="N41" s="76"/>
      <c r="O41" s="72"/>
      <c r="P41" s="72"/>
      <c r="Q41" s="72"/>
      <c r="R41" s="72"/>
      <c r="S41" s="72"/>
      <c r="T41" s="94"/>
      <c r="U41" s="72"/>
      <c r="V41" s="45">
        <f>H39</f>
        <v>2.25</v>
      </c>
      <c r="W41" s="46">
        <f>I39</f>
        <v>2.25</v>
      </c>
    </row>
    <row r="42" spans="1:23" s="2" customFormat="1" ht="21.75" customHeight="1" x14ac:dyDescent="0.3">
      <c r="A42" s="81"/>
      <c r="B42" s="83"/>
      <c r="C42" s="85"/>
      <c r="D42" s="74"/>
      <c r="E42" s="87"/>
      <c r="F42" s="74"/>
      <c r="G42" s="72"/>
      <c r="H42" s="72"/>
      <c r="I42" s="72"/>
      <c r="J42" s="72"/>
      <c r="K42" s="72"/>
      <c r="L42" s="72"/>
      <c r="M42" s="99"/>
      <c r="N42" s="76"/>
      <c r="O42" s="72"/>
      <c r="P42" s="72"/>
      <c r="Q42" s="72"/>
      <c r="R42" s="72"/>
      <c r="S42" s="72"/>
      <c r="T42" s="94"/>
      <c r="U42" s="72"/>
      <c r="V42" s="40"/>
      <c r="W42" s="47"/>
    </row>
    <row r="43" spans="1:23" s="2" customFormat="1" ht="21.75" customHeight="1" x14ac:dyDescent="0.3">
      <c r="A43" s="89"/>
      <c r="B43" s="90"/>
      <c r="C43" s="102"/>
      <c r="D43" s="86"/>
      <c r="E43" s="87"/>
      <c r="F43" s="86"/>
      <c r="G43" s="88"/>
      <c r="H43" s="88"/>
      <c r="I43" s="88"/>
      <c r="J43" s="88"/>
      <c r="K43" s="88"/>
      <c r="L43" s="88"/>
      <c r="M43" s="100"/>
      <c r="N43" s="101"/>
      <c r="O43" s="88"/>
      <c r="P43" s="88"/>
      <c r="Q43" s="88"/>
      <c r="R43" s="88"/>
      <c r="S43" s="88"/>
      <c r="T43" s="95"/>
      <c r="U43" s="88"/>
      <c r="V43" s="91">
        <f>G39</f>
        <v>4.9169999999999998</v>
      </c>
      <c r="W43" s="92"/>
    </row>
    <row r="44" spans="1:23" s="2" customFormat="1" ht="22.5" customHeight="1" x14ac:dyDescent="0.3">
      <c r="A44" s="80">
        <v>10</v>
      </c>
      <c r="B44" s="82" t="s">
        <v>38</v>
      </c>
      <c r="C44" s="84">
        <v>4</v>
      </c>
      <c r="D44" s="73">
        <v>4</v>
      </c>
      <c r="E44" s="87">
        <v>1</v>
      </c>
      <c r="F44" s="73">
        <f>ROUNDUP((($I$4-(2*(T4/12)))/(D44/12))+1,0)</f>
        <v>88</v>
      </c>
      <c r="G44" s="71">
        <f>2.5-(2*(T4/12))</f>
        <v>2.25</v>
      </c>
      <c r="H44" s="71">
        <v>5</v>
      </c>
      <c r="I44" s="71">
        <v>5</v>
      </c>
      <c r="J44" s="71">
        <f>2.5-(2*(T4/12))</f>
        <v>2.25</v>
      </c>
      <c r="K44" s="71">
        <f>(6*(C44/8/12))*2</f>
        <v>0.5</v>
      </c>
      <c r="L44" s="71">
        <f>SUM(G44:K48)</f>
        <v>15</v>
      </c>
      <c r="M44" s="98"/>
      <c r="N44" s="75"/>
      <c r="O44" s="71">
        <f>L44</f>
        <v>15</v>
      </c>
      <c r="P44" s="71">
        <f>3+2</f>
        <v>5</v>
      </c>
      <c r="Q44" s="71">
        <f>(2*(C44/8/12)*3)+(3*(C44/8/12)*2)</f>
        <v>0.5</v>
      </c>
      <c r="R44" s="71">
        <f>O44-Q44</f>
        <v>14.5</v>
      </c>
      <c r="S44" s="71">
        <f>(E44*F44*R44)</f>
        <v>1276</v>
      </c>
      <c r="T44" s="93">
        <v>0.30299999999999999</v>
      </c>
      <c r="U44" s="71">
        <f>(S44*T44)</f>
        <v>386.62799999999999</v>
      </c>
      <c r="V44" s="96">
        <f>J44</f>
        <v>2.25</v>
      </c>
      <c r="W44" s="97"/>
    </row>
    <row r="45" spans="1:23" s="2" customFormat="1" ht="16.8" x14ac:dyDescent="0.3">
      <c r="A45" s="81"/>
      <c r="B45" s="83"/>
      <c r="C45" s="85"/>
      <c r="D45" s="74"/>
      <c r="E45" s="87"/>
      <c r="F45" s="74"/>
      <c r="G45" s="72"/>
      <c r="H45" s="72"/>
      <c r="I45" s="72"/>
      <c r="J45" s="72"/>
      <c r="K45" s="72"/>
      <c r="L45" s="72"/>
      <c r="M45" s="99"/>
      <c r="N45" s="76"/>
      <c r="O45" s="72"/>
      <c r="P45" s="72"/>
      <c r="Q45" s="72"/>
      <c r="R45" s="72"/>
      <c r="S45" s="72"/>
      <c r="T45" s="94"/>
      <c r="U45" s="72"/>
      <c r="V45" s="69">
        <f>K44</f>
        <v>0.5</v>
      </c>
      <c r="W45" s="44"/>
    </row>
    <row r="46" spans="1:23" s="2" customFormat="1" ht="21.75" customHeight="1" x14ac:dyDescent="0.3">
      <c r="A46" s="81"/>
      <c r="B46" s="83"/>
      <c r="C46" s="85"/>
      <c r="D46" s="74"/>
      <c r="E46" s="87"/>
      <c r="F46" s="74"/>
      <c r="G46" s="72"/>
      <c r="H46" s="72"/>
      <c r="I46" s="72"/>
      <c r="J46" s="72"/>
      <c r="K46" s="72"/>
      <c r="L46" s="72"/>
      <c r="M46" s="99"/>
      <c r="N46" s="76"/>
      <c r="O46" s="72"/>
      <c r="P46" s="72"/>
      <c r="Q46" s="72"/>
      <c r="R46" s="72"/>
      <c r="S46" s="72"/>
      <c r="T46" s="94"/>
      <c r="U46" s="72"/>
      <c r="V46" s="45">
        <f>H44</f>
        <v>5</v>
      </c>
      <c r="W46" s="46">
        <f>I44</f>
        <v>5</v>
      </c>
    </row>
    <row r="47" spans="1:23" s="2" customFormat="1" ht="21.75" customHeight="1" x14ac:dyDescent="0.3">
      <c r="A47" s="81"/>
      <c r="B47" s="83"/>
      <c r="C47" s="85"/>
      <c r="D47" s="74"/>
      <c r="E47" s="87"/>
      <c r="F47" s="74"/>
      <c r="G47" s="72"/>
      <c r="H47" s="72"/>
      <c r="I47" s="72"/>
      <c r="J47" s="72"/>
      <c r="K47" s="72"/>
      <c r="L47" s="72"/>
      <c r="M47" s="99"/>
      <c r="N47" s="76"/>
      <c r="O47" s="72"/>
      <c r="P47" s="72"/>
      <c r="Q47" s="72"/>
      <c r="R47" s="72"/>
      <c r="S47" s="72"/>
      <c r="T47" s="94"/>
      <c r="U47" s="72"/>
      <c r="V47" s="40"/>
      <c r="W47" s="47"/>
    </row>
    <row r="48" spans="1:23" s="2" customFormat="1" ht="21.75" customHeight="1" x14ac:dyDescent="0.3">
      <c r="A48" s="89"/>
      <c r="B48" s="90"/>
      <c r="C48" s="102"/>
      <c r="D48" s="86"/>
      <c r="E48" s="87"/>
      <c r="F48" s="86"/>
      <c r="G48" s="88"/>
      <c r="H48" s="88"/>
      <c r="I48" s="88"/>
      <c r="J48" s="88"/>
      <c r="K48" s="88"/>
      <c r="L48" s="88"/>
      <c r="M48" s="100"/>
      <c r="N48" s="101"/>
      <c r="O48" s="88"/>
      <c r="P48" s="88"/>
      <c r="Q48" s="88"/>
      <c r="R48" s="88"/>
      <c r="S48" s="88"/>
      <c r="T48" s="95"/>
      <c r="U48" s="88"/>
      <c r="V48" s="91">
        <f>G44</f>
        <v>2.25</v>
      </c>
      <c r="W48" s="92"/>
    </row>
    <row r="49" spans="1:23" s="2" customFormat="1" ht="22.5" customHeight="1" x14ac:dyDescent="0.3">
      <c r="A49" s="80">
        <v>11</v>
      </c>
      <c r="B49" s="82" t="s">
        <v>39</v>
      </c>
      <c r="C49" s="84">
        <v>4</v>
      </c>
      <c r="D49" s="73">
        <v>4</v>
      </c>
      <c r="E49" s="87">
        <v>1</v>
      </c>
      <c r="F49" s="73">
        <f>ROUNDUP((($I$4-(2*(T4/12)))/(D49/12))+1,0)</f>
        <v>88</v>
      </c>
      <c r="G49" s="71">
        <v>0.75</v>
      </c>
      <c r="H49" s="71">
        <v>5</v>
      </c>
      <c r="I49" s="71">
        <v>5</v>
      </c>
      <c r="J49" s="71">
        <v>0.75</v>
      </c>
      <c r="K49" s="71">
        <f>(6*(C49/8/12))*2</f>
        <v>0.5</v>
      </c>
      <c r="L49" s="71">
        <f>SUM(G49:K53)</f>
        <v>12</v>
      </c>
      <c r="M49" s="98"/>
      <c r="N49" s="75"/>
      <c r="O49" s="71">
        <f>L49</f>
        <v>12</v>
      </c>
      <c r="P49" s="71">
        <f>3+2</f>
        <v>5</v>
      </c>
      <c r="Q49" s="71">
        <f>(2*(C49/8/12)*3)+(3*(C49/8/12)*2)</f>
        <v>0.5</v>
      </c>
      <c r="R49" s="71">
        <f>O49-Q49</f>
        <v>11.5</v>
      </c>
      <c r="S49" s="71">
        <f>(E49*F49*R49)</f>
        <v>1012</v>
      </c>
      <c r="T49" s="93">
        <v>0.30299999999999999</v>
      </c>
      <c r="U49" s="71">
        <f>(S49*T49)</f>
        <v>306.63599999999997</v>
      </c>
      <c r="V49" s="96">
        <f>J49</f>
        <v>0.75</v>
      </c>
      <c r="W49" s="97"/>
    </row>
    <row r="50" spans="1:23" s="2" customFormat="1" ht="16.8" x14ac:dyDescent="0.3">
      <c r="A50" s="81"/>
      <c r="B50" s="83"/>
      <c r="C50" s="85"/>
      <c r="D50" s="74"/>
      <c r="E50" s="87"/>
      <c r="F50" s="74"/>
      <c r="G50" s="72"/>
      <c r="H50" s="72"/>
      <c r="I50" s="72"/>
      <c r="J50" s="72"/>
      <c r="K50" s="72"/>
      <c r="L50" s="72"/>
      <c r="M50" s="99"/>
      <c r="N50" s="76"/>
      <c r="O50" s="72"/>
      <c r="P50" s="72"/>
      <c r="Q50" s="72"/>
      <c r="R50" s="72"/>
      <c r="S50" s="72"/>
      <c r="T50" s="94"/>
      <c r="U50" s="72"/>
      <c r="V50" s="69">
        <f>K49</f>
        <v>0.5</v>
      </c>
      <c r="W50" s="44"/>
    </row>
    <row r="51" spans="1:23" s="2" customFormat="1" ht="21.75" customHeight="1" x14ac:dyDescent="0.3">
      <c r="A51" s="81"/>
      <c r="B51" s="83"/>
      <c r="C51" s="85"/>
      <c r="D51" s="74"/>
      <c r="E51" s="87"/>
      <c r="F51" s="74"/>
      <c r="G51" s="72"/>
      <c r="H51" s="72"/>
      <c r="I51" s="72"/>
      <c r="J51" s="72"/>
      <c r="K51" s="72"/>
      <c r="L51" s="72"/>
      <c r="M51" s="99"/>
      <c r="N51" s="76"/>
      <c r="O51" s="72"/>
      <c r="P51" s="72"/>
      <c r="Q51" s="72"/>
      <c r="R51" s="72"/>
      <c r="S51" s="72"/>
      <c r="T51" s="94"/>
      <c r="U51" s="72"/>
      <c r="V51" s="45">
        <f>H49</f>
        <v>5</v>
      </c>
      <c r="W51" s="46">
        <f>I49</f>
        <v>5</v>
      </c>
    </row>
    <row r="52" spans="1:23" s="2" customFormat="1" ht="21.75" customHeight="1" x14ac:dyDescent="0.3">
      <c r="A52" s="81"/>
      <c r="B52" s="83"/>
      <c r="C52" s="85"/>
      <c r="D52" s="74"/>
      <c r="E52" s="87"/>
      <c r="F52" s="74"/>
      <c r="G52" s="72"/>
      <c r="H52" s="72"/>
      <c r="I52" s="72"/>
      <c r="J52" s="72"/>
      <c r="K52" s="72"/>
      <c r="L52" s="72"/>
      <c r="M52" s="99"/>
      <c r="N52" s="76"/>
      <c r="O52" s="72"/>
      <c r="P52" s="72"/>
      <c r="Q52" s="72"/>
      <c r="R52" s="72"/>
      <c r="S52" s="72"/>
      <c r="T52" s="94"/>
      <c r="U52" s="72"/>
      <c r="V52" s="40"/>
      <c r="W52" s="47"/>
    </row>
    <row r="53" spans="1:23" s="2" customFormat="1" ht="21.75" customHeight="1" x14ac:dyDescent="0.3">
      <c r="A53" s="89"/>
      <c r="B53" s="90"/>
      <c r="C53" s="102"/>
      <c r="D53" s="86"/>
      <c r="E53" s="87"/>
      <c r="F53" s="86"/>
      <c r="G53" s="88"/>
      <c r="H53" s="88"/>
      <c r="I53" s="88"/>
      <c r="J53" s="88"/>
      <c r="K53" s="88"/>
      <c r="L53" s="88"/>
      <c r="M53" s="100"/>
      <c r="N53" s="101"/>
      <c r="O53" s="88"/>
      <c r="P53" s="88"/>
      <c r="Q53" s="88"/>
      <c r="R53" s="88"/>
      <c r="S53" s="88"/>
      <c r="T53" s="95"/>
      <c r="U53" s="88"/>
      <c r="V53" s="91">
        <f>G49</f>
        <v>0.75</v>
      </c>
      <c r="W53" s="92"/>
    </row>
    <row r="54" spans="1:23" s="2" customFormat="1" ht="16.8" x14ac:dyDescent="0.3">
      <c r="A54" s="78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48"/>
      <c r="Q54" s="49"/>
      <c r="R54" s="49"/>
      <c r="S54" s="49" t="s">
        <v>25</v>
      </c>
      <c r="T54" s="49"/>
      <c r="U54" s="50">
        <f>SUM(U8:U53)</f>
        <v>2813.490749333334</v>
      </c>
      <c r="V54" s="51" t="s">
        <v>26</v>
      </c>
      <c r="W54" s="52"/>
    </row>
    <row r="55" spans="1:23" s="2" customFormat="1" ht="16.8" x14ac:dyDescent="0.3">
      <c r="A55" s="78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48"/>
      <c r="Q55" s="49"/>
      <c r="R55" s="49"/>
      <c r="S55" s="49" t="s">
        <v>24</v>
      </c>
      <c r="T55" s="53"/>
      <c r="U55" s="54">
        <f>(U54/1000)</f>
        <v>2.8134907493333339</v>
      </c>
      <c r="V55" s="51" t="s">
        <v>27</v>
      </c>
      <c r="W55" s="52"/>
    </row>
    <row r="56" spans="1:23" s="2" customFormat="1" ht="16.8" x14ac:dyDescent="0.3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6"/>
      <c r="R56" s="66"/>
      <c r="S56" s="66"/>
      <c r="T56" s="66"/>
      <c r="U56" s="67"/>
      <c r="V56" s="68"/>
      <c r="W56" s="68"/>
    </row>
    <row r="57" spans="1:23" s="2" customFormat="1" ht="16.8" x14ac:dyDescent="0.3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6"/>
      <c r="R57" s="66"/>
      <c r="S57" s="66"/>
      <c r="T57" s="66"/>
      <c r="U57" s="67"/>
      <c r="V57" s="68"/>
      <c r="W57" s="68"/>
    </row>
    <row r="58" spans="1:23" s="2" customFormat="1" ht="16.8" x14ac:dyDescent="0.3">
      <c r="A58" s="55"/>
      <c r="B58" s="55"/>
      <c r="C58" s="55"/>
      <c r="D58" s="55"/>
      <c r="E58" s="55"/>
      <c r="F58" s="55"/>
      <c r="G58" s="56"/>
      <c r="H58" s="57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8"/>
      <c r="U58" s="59"/>
      <c r="V58" s="60"/>
      <c r="W58" s="61"/>
    </row>
    <row r="59" spans="1:23" ht="15.6" x14ac:dyDescent="0.25">
      <c r="A59" s="17"/>
      <c r="B59" s="17"/>
      <c r="C59" s="17"/>
      <c r="D59" s="17"/>
      <c r="E59" s="17"/>
      <c r="F59" s="17"/>
      <c r="G59" s="3"/>
      <c r="H59" s="18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1"/>
      <c r="U59" s="19"/>
    </row>
    <row r="60" spans="1:23" ht="15.6" x14ac:dyDescent="0.25">
      <c r="A60" s="17"/>
      <c r="B60" s="17"/>
      <c r="C60" s="17"/>
      <c r="D60" s="17"/>
      <c r="E60" s="17"/>
      <c r="F60" s="17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1"/>
      <c r="U60" s="19"/>
      <c r="V60" s="20"/>
      <c r="W60" s="20"/>
    </row>
    <row r="61" spans="1:23" ht="18" x14ac:dyDescent="0.35">
      <c r="A61" s="21"/>
      <c r="B61" s="22"/>
      <c r="C61" s="13"/>
      <c r="D61" s="13"/>
      <c r="E61" s="13"/>
      <c r="F61" s="13"/>
      <c r="G61" s="23"/>
      <c r="I61" s="25"/>
      <c r="J61" s="24"/>
      <c r="K61" s="25"/>
      <c r="M61" s="25"/>
      <c r="O61" s="16"/>
      <c r="P61" s="16"/>
      <c r="Q61" s="24"/>
      <c r="R61" s="27"/>
      <c r="S61" s="25"/>
      <c r="U61" s="28"/>
      <c r="V61" s="24"/>
      <c r="W61" s="29"/>
    </row>
    <row r="62" spans="1:23" ht="18" x14ac:dyDescent="0.35">
      <c r="A62" s="21"/>
      <c r="B62" s="30"/>
      <c r="C62" s="13"/>
      <c r="D62" s="13"/>
      <c r="E62" s="13"/>
      <c r="F62" s="13"/>
      <c r="G62" s="23"/>
      <c r="I62" s="25"/>
      <c r="J62" s="31"/>
      <c r="K62" s="25"/>
      <c r="M62" s="25"/>
      <c r="O62" s="16"/>
      <c r="P62" s="16"/>
      <c r="Q62" s="31"/>
      <c r="R62" s="31"/>
      <c r="S62" s="25"/>
      <c r="U62" s="19"/>
      <c r="V62" s="32"/>
      <c r="W62" s="29"/>
    </row>
    <row r="63" spans="1:23" ht="18" x14ac:dyDescent="0.35">
      <c r="A63" s="5"/>
      <c r="B63" s="5"/>
      <c r="C63" s="5"/>
      <c r="D63" s="5"/>
      <c r="E63" s="5"/>
      <c r="F63" s="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</row>
    <row r="73" spans="1:24" x14ac:dyDescent="0.25">
      <c r="O73" s="34"/>
      <c r="P73" s="34"/>
    </row>
    <row r="74" spans="1:24" x14ac:dyDescent="0.25">
      <c r="O74" s="34"/>
      <c r="P74" s="34"/>
    </row>
    <row r="76" spans="1:24" s="26" customFormat="1" x14ac:dyDescent="0.25">
      <c r="A76" s="16"/>
      <c r="B76" s="16"/>
      <c r="C76" s="16"/>
      <c r="D76" s="16"/>
      <c r="E76" s="16"/>
      <c r="F76" s="16"/>
      <c r="O76" s="34"/>
      <c r="P76" s="34"/>
      <c r="T76" s="33"/>
      <c r="V76" s="16"/>
      <c r="W76" s="16"/>
      <c r="X76" s="16"/>
    </row>
  </sheetData>
  <mergeCells count="279">
    <mergeCell ref="T35:T38"/>
    <mergeCell ref="U35:U38"/>
    <mergeCell ref="V36:V37"/>
    <mergeCell ref="W36:W37"/>
    <mergeCell ref="V38:W38"/>
    <mergeCell ref="A35:A38"/>
    <mergeCell ref="B35:B38"/>
    <mergeCell ref="C35:C38"/>
    <mergeCell ref="D35:D38"/>
    <mergeCell ref="E35:E38"/>
    <mergeCell ref="F35:F38"/>
    <mergeCell ref="G35:G38"/>
    <mergeCell ref="H35:H38"/>
    <mergeCell ref="I35:I38"/>
    <mergeCell ref="K35:K38"/>
    <mergeCell ref="L35:L38"/>
    <mergeCell ref="M35:M38"/>
    <mergeCell ref="N35:N38"/>
    <mergeCell ref="O35:O38"/>
    <mergeCell ref="P35:P38"/>
    <mergeCell ref="Q35:Q38"/>
    <mergeCell ref="R35:R38"/>
    <mergeCell ref="S35:S38"/>
    <mergeCell ref="J49:J53"/>
    <mergeCell ref="K49:K53"/>
    <mergeCell ref="L49:L53"/>
    <mergeCell ref="M49:M53"/>
    <mergeCell ref="N49:N53"/>
    <mergeCell ref="O49:O53"/>
    <mergeCell ref="P49:P53"/>
    <mergeCell ref="Q49:Q53"/>
    <mergeCell ref="R49:R53"/>
    <mergeCell ref="A49:A53"/>
    <mergeCell ref="B49:B53"/>
    <mergeCell ref="C49:C53"/>
    <mergeCell ref="D49:D53"/>
    <mergeCell ref="E49:E53"/>
    <mergeCell ref="F49:F53"/>
    <mergeCell ref="G49:G53"/>
    <mergeCell ref="H49:H53"/>
    <mergeCell ref="I49:I53"/>
    <mergeCell ref="J44:J48"/>
    <mergeCell ref="K44:K48"/>
    <mergeCell ref="L44:L48"/>
    <mergeCell ref="M44:M48"/>
    <mergeCell ref="N44:N48"/>
    <mergeCell ref="O44:O48"/>
    <mergeCell ref="P44:P48"/>
    <mergeCell ref="Q44:Q48"/>
    <mergeCell ref="R44:R48"/>
    <mergeCell ref="A44:A48"/>
    <mergeCell ref="B44:B48"/>
    <mergeCell ref="C44:C48"/>
    <mergeCell ref="D44:D48"/>
    <mergeCell ref="E44:E48"/>
    <mergeCell ref="F44:F48"/>
    <mergeCell ref="G44:G48"/>
    <mergeCell ref="H44:H48"/>
    <mergeCell ref="I44:I48"/>
    <mergeCell ref="A1:W1"/>
    <mergeCell ref="A6:A7"/>
    <mergeCell ref="B6:B7"/>
    <mergeCell ref="C6:C7"/>
    <mergeCell ref="D6:D7"/>
    <mergeCell ref="E6:E7"/>
    <mergeCell ref="F6:F7"/>
    <mergeCell ref="G6:L6"/>
    <mergeCell ref="M6:M7"/>
    <mergeCell ref="N6:N7"/>
    <mergeCell ref="U6:U7"/>
    <mergeCell ref="V6:W7"/>
    <mergeCell ref="P6:P7"/>
    <mergeCell ref="Q6:Q7"/>
    <mergeCell ref="R6:R7"/>
    <mergeCell ref="S6:S7"/>
    <mergeCell ref="T6:T7"/>
    <mergeCell ref="A8:A10"/>
    <mergeCell ref="B8:B10"/>
    <mergeCell ref="C8:C10"/>
    <mergeCell ref="D8:D10"/>
    <mergeCell ref="E8:E10"/>
    <mergeCell ref="F8:F10"/>
    <mergeCell ref="G8:G10"/>
    <mergeCell ref="H8:H10"/>
    <mergeCell ref="O6:O7"/>
    <mergeCell ref="U8:U10"/>
    <mergeCell ref="V10:W10"/>
    <mergeCell ref="A11:A14"/>
    <mergeCell ref="B11:B14"/>
    <mergeCell ref="C11:C14"/>
    <mergeCell ref="D11:D14"/>
    <mergeCell ref="E11:E14"/>
    <mergeCell ref="F11:F14"/>
    <mergeCell ref="G11:G14"/>
    <mergeCell ref="H11:H14"/>
    <mergeCell ref="O8:O10"/>
    <mergeCell ref="P8:P10"/>
    <mergeCell ref="Q8:Q10"/>
    <mergeCell ref="R8:R10"/>
    <mergeCell ref="S8:S10"/>
    <mergeCell ref="T8:T10"/>
    <mergeCell ref="I8:I10"/>
    <mergeCell ref="J8:J10"/>
    <mergeCell ref="K8:K10"/>
    <mergeCell ref="L8:L10"/>
    <mergeCell ref="M8:M10"/>
    <mergeCell ref="N8:N10"/>
    <mergeCell ref="U11:U14"/>
    <mergeCell ref="V12:V13"/>
    <mergeCell ref="A19:A22"/>
    <mergeCell ref="B19:B22"/>
    <mergeCell ref="C19:C22"/>
    <mergeCell ref="D19:D22"/>
    <mergeCell ref="E19:E22"/>
    <mergeCell ref="F19:F22"/>
    <mergeCell ref="O11:O14"/>
    <mergeCell ref="P11:P14"/>
    <mergeCell ref="Q11:Q14"/>
    <mergeCell ref="I11:I14"/>
    <mergeCell ref="J11:J14"/>
    <mergeCell ref="K11:K14"/>
    <mergeCell ref="L11:L14"/>
    <mergeCell ref="M11:M14"/>
    <mergeCell ref="N11:N14"/>
    <mergeCell ref="G19:G22"/>
    <mergeCell ref="H19:H22"/>
    <mergeCell ref="I19:I22"/>
    <mergeCell ref="J19:J22"/>
    <mergeCell ref="K19:K22"/>
    <mergeCell ref="L19:L22"/>
    <mergeCell ref="M19:M22"/>
    <mergeCell ref="N19:N22"/>
    <mergeCell ref="O19:O22"/>
    <mergeCell ref="W12:W13"/>
    <mergeCell ref="V14:W14"/>
    <mergeCell ref="R11:R14"/>
    <mergeCell ref="S11:S14"/>
    <mergeCell ref="T11:T14"/>
    <mergeCell ref="S19:S22"/>
    <mergeCell ref="T19:T22"/>
    <mergeCell ref="U19:U22"/>
    <mergeCell ref="V20:V21"/>
    <mergeCell ref="W20:W21"/>
    <mergeCell ref="V22:W22"/>
    <mergeCell ref="U15:U18"/>
    <mergeCell ref="V16:V17"/>
    <mergeCell ref="W16:W17"/>
    <mergeCell ref="V18:W18"/>
    <mergeCell ref="P19:P22"/>
    <mergeCell ref="Q19:Q22"/>
    <mergeCell ref="R19:R22"/>
    <mergeCell ref="G23:G26"/>
    <mergeCell ref="H23:H26"/>
    <mergeCell ref="I23:I26"/>
    <mergeCell ref="J23:J26"/>
    <mergeCell ref="K23:K26"/>
    <mergeCell ref="L23:L26"/>
    <mergeCell ref="A23:A26"/>
    <mergeCell ref="B23:B26"/>
    <mergeCell ref="C23:C26"/>
    <mergeCell ref="D23:D26"/>
    <mergeCell ref="E23:E26"/>
    <mergeCell ref="F23:F26"/>
    <mergeCell ref="S23:S26"/>
    <mergeCell ref="T23:T26"/>
    <mergeCell ref="U23:U26"/>
    <mergeCell ref="V24:V25"/>
    <mergeCell ref="W24:W25"/>
    <mergeCell ref="V26:W26"/>
    <mergeCell ref="M23:M26"/>
    <mergeCell ref="N23:N26"/>
    <mergeCell ref="O23:O26"/>
    <mergeCell ref="P23:P26"/>
    <mergeCell ref="Q23:Q26"/>
    <mergeCell ref="R23:R26"/>
    <mergeCell ref="G27:G30"/>
    <mergeCell ref="H27:H30"/>
    <mergeCell ref="I27:I30"/>
    <mergeCell ref="J27:J30"/>
    <mergeCell ref="K27:K30"/>
    <mergeCell ref="L27:L30"/>
    <mergeCell ref="A27:A30"/>
    <mergeCell ref="B27:B30"/>
    <mergeCell ref="C27:C30"/>
    <mergeCell ref="D27:D30"/>
    <mergeCell ref="E27:E30"/>
    <mergeCell ref="F27:F30"/>
    <mergeCell ref="S27:S30"/>
    <mergeCell ref="T27:T30"/>
    <mergeCell ref="U27:U30"/>
    <mergeCell ref="V28:V29"/>
    <mergeCell ref="W28:W29"/>
    <mergeCell ref="V30:W30"/>
    <mergeCell ref="M27:M30"/>
    <mergeCell ref="N27:N30"/>
    <mergeCell ref="O27:O30"/>
    <mergeCell ref="P27:P30"/>
    <mergeCell ref="Q27:Q30"/>
    <mergeCell ref="R27:R30"/>
    <mergeCell ref="F31:F34"/>
    <mergeCell ref="C39:C43"/>
    <mergeCell ref="D39:D43"/>
    <mergeCell ref="E39:E43"/>
    <mergeCell ref="F39:F43"/>
    <mergeCell ref="V32:V33"/>
    <mergeCell ref="W32:W33"/>
    <mergeCell ref="V34:W34"/>
    <mergeCell ref="M31:M34"/>
    <mergeCell ref="N31:N34"/>
    <mergeCell ref="O31:O34"/>
    <mergeCell ref="P31:P34"/>
    <mergeCell ref="Q31:Q34"/>
    <mergeCell ref="R31:R34"/>
    <mergeCell ref="G31:G34"/>
    <mergeCell ref="H31:H34"/>
    <mergeCell ref="I31:I34"/>
    <mergeCell ref="J31:J34"/>
    <mergeCell ref="K31:K34"/>
    <mergeCell ref="L31:L34"/>
    <mergeCell ref="S31:S34"/>
    <mergeCell ref="T31:T34"/>
    <mergeCell ref="U31:U34"/>
    <mergeCell ref="J35:J38"/>
    <mergeCell ref="V53:W53"/>
    <mergeCell ref="S39:S43"/>
    <mergeCell ref="T39:T43"/>
    <mergeCell ref="U39:U43"/>
    <mergeCell ref="V39:W39"/>
    <mergeCell ref="V43:W43"/>
    <mergeCell ref="M39:M43"/>
    <mergeCell ref="N39:N43"/>
    <mergeCell ref="O39:O43"/>
    <mergeCell ref="P39:P43"/>
    <mergeCell ref="Q39:Q43"/>
    <mergeCell ref="R39:R43"/>
    <mergeCell ref="S44:S48"/>
    <mergeCell ref="T44:T48"/>
    <mergeCell ref="U44:U48"/>
    <mergeCell ref="V44:W44"/>
    <mergeCell ref="V48:W48"/>
    <mergeCell ref="S49:S53"/>
    <mergeCell ref="T49:T53"/>
    <mergeCell ref="U49:U53"/>
    <mergeCell ref="V49:W49"/>
    <mergeCell ref="A54:O54"/>
    <mergeCell ref="A55:O55"/>
    <mergeCell ref="A15:A18"/>
    <mergeCell ref="B15:B18"/>
    <mergeCell ref="C15:C18"/>
    <mergeCell ref="D15:D18"/>
    <mergeCell ref="E15:E18"/>
    <mergeCell ref="F15:F18"/>
    <mergeCell ref="G15:G18"/>
    <mergeCell ref="H15:H18"/>
    <mergeCell ref="O15:O18"/>
    <mergeCell ref="G39:G43"/>
    <mergeCell ref="H39:H43"/>
    <mergeCell ref="I39:I43"/>
    <mergeCell ref="J39:J43"/>
    <mergeCell ref="K39:K43"/>
    <mergeCell ref="L39:L43"/>
    <mergeCell ref="A39:A43"/>
    <mergeCell ref="B39:B43"/>
    <mergeCell ref="A31:A34"/>
    <mergeCell ref="B31:B34"/>
    <mergeCell ref="C31:C34"/>
    <mergeCell ref="D31:D34"/>
    <mergeCell ref="E31:E34"/>
    <mergeCell ref="P15:P18"/>
    <mergeCell ref="Q15:Q18"/>
    <mergeCell ref="R15:R18"/>
    <mergeCell ref="S15:S18"/>
    <mergeCell ref="T15:T18"/>
    <mergeCell ref="I15:I18"/>
    <mergeCell ref="J15:J18"/>
    <mergeCell ref="K15:K18"/>
    <mergeCell ref="L15:L18"/>
    <mergeCell ref="M15:M18"/>
    <mergeCell ref="N15:N18"/>
  </mergeCells>
  <conditionalFormatting sqref="C8">
    <cfRule type="cellIs" dxfId="7" priority="13" stopIfTrue="1" operator="equal">
      <formula>0</formula>
    </cfRule>
  </conditionalFormatting>
  <conditionalFormatting sqref="C11">
    <cfRule type="cellIs" dxfId="6" priority="12" stopIfTrue="1" operator="equal">
      <formula>0</formula>
    </cfRule>
  </conditionalFormatting>
  <conditionalFormatting sqref="C15">
    <cfRule type="cellIs" dxfId="5" priority="3" stopIfTrue="1" operator="equal">
      <formula>0</formula>
    </cfRule>
  </conditionalFormatting>
  <conditionalFormatting sqref="C19">
    <cfRule type="cellIs" dxfId="4" priority="5" stopIfTrue="1" operator="equal">
      <formula>0</formula>
    </cfRule>
  </conditionalFormatting>
  <conditionalFormatting sqref="C23">
    <cfRule type="cellIs" dxfId="3" priority="7" stopIfTrue="1" operator="equal">
      <formula>0</formula>
    </cfRule>
  </conditionalFormatting>
  <conditionalFormatting sqref="C27">
    <cfRule type="cellIs" dxfId="2" priority="11" stopIfTrue="1" operator="equal">
      <formula>0</formula>
    </cfRule>
  </conditionalFormatting>
  <conditionalFormatting sqref="C31">
    <cfRule type="cellIs" dxfId="1" priority="2" stopIfTrue="1" operator="equal">
      <formula>0</formula>
    </cfRule>
  </conditionalFormatting>
  <conditionalFormatting sqref="C35">
    <cfRule type="cellIs" dxfId="0" priority="1" stopIfTrue="1" operator="equal">
      <formula>0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9" scale="37" orientation="landscape" r:id="rId1"/>
  <headerFooter>
    <oddHeader xml:space="preserve">&amp;R
</oddHeader>
    <oddFooter>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Transom</vt:lpstr>
      <vt:lpstr>Transom!Print_Area</vt:lpstr>
      <vt:lpstr>Transom!Print_Titles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Mian Waqas Mahboob</cp:lastModifiedBy>
  <cp:lastPrinted>2025-01-13T10:01:23Z</cp:lastPrinted>
  <dcterms:created xsi:type="dcterms:W3CDTF">2023-08-07T07:53:34Z</dcterms:created>
  <dcterms:modified xsi:type="dcterms:W3CDTF">2025-10-30T06:26:36Z</dcterms:modified>
</cp:coreProperties>
</file>