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BS\Haseeb\"/>
    </mc:Choice>
  </mc:AlternateContent>
  <xr:revisionPtr revIDLastSave="0" documentId="13_ncr:1_{95E4201B-8E41-49F9-8E56-EA77EF2D8D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irder 18.2L" sheetId="1" r:id="rId1"/>
  </sheets>
  <externalReferences>
    <externalReference r:id="rId2"/>
    <externalReference r:id="rId3"/>
    <externalReference r:id="rId4"/>
    <externalReference r:id="rId5"/>
  </externalReferences>
  <definedNames>
    <definedName name="\a">#N/A</definedName>
    <definedName name="\d">#N/A</definedName>
    <definedName name="\r">#N/A</definedName>
    <definedName name="_xlnm.Database" localSheetId="0">[1]BOQ!#REF!</definedName>
    <definedName name="_xlnm.Database">[1]BOQ!#REF!</definedName>
    <definedName name="Dia">"aa"</definedName>
    <definedName name="dl" localSheetId="0">#REF!</definedName>
    <definedName name="dl">#REF!</definedName>
    <definedName name="Equipment">[2]Code!$A$27:$C$73</definedName>
    <definedName name="GH" localSheetId="0">#REF!</definedName>
    <definedName name="GH">#REF!</definedName>
    <definedName name="HEADDAYA3">'[3]CALENDAR ANNUAL'!$U$42:$AA$47,'[3]CALENDAR ANNUAL'!$L$42:$R$47,'[3]CALENDAR ANNUAL'!$C$42:$I$47,'[3]CALENDAR ANNUAL'!$C$33:$I$38,'[3]CALENDAR ANNUAL'!$L$33:$R$38,'[3]CALENDAR ANNUAL'!$U$33:$AA$38,'[3]CALENDAR ANNUAL'!$U$24:$AA$29,'[3]CALENDAR ANNUAL'!$L$24:$R$28,'[3]CALENDAR ANNUAL'!$L$29:$R$29,'[3]CALENDAR ANNUAL'!$C$24:$I$29,'[3]CALENDAR ANNUAL'!$C$15:$I$20,'[3]CALENDAR ANNUAL'!$L$15:$R$20,'[3]CALENDAR ANNUAL'!$U$15:$AA$20</definedName>
    <definedName name="HEADDAYA4">'[3]CALENDAR ANNUAL'!$C$15:$I$20,'[3]CALENDAR ANNUAL'!$L$15,'[3]CALENDAR ANNUAL'!$R$15,'[3]CALENDAR ANNUAL'!$L$15:$R$20,'[3]CALENDAR ANNUAL'!$U$15:$AA$20,'[3]CALENDAR ANNUAL'!$C$24:$I$29,'[3]CALENDAR ANNUAL'!$L$24:$R$29,'[3]CALENDAR ANNUAL'!$U$24:$AA$29,'[3]CALENDAR ANNUAL'!$C$33:$I$38,'[3]CALENDAR ANNUAL'!$L$33:$R$37,'[3]CALENDAR ANNUAL'!$L$33:$R$38,'[3]CALENDAR ANNUAL'!$U$33:$AA$37,'[3]CALENDAR ANNUAL'!$AA$37,'[3]CALENDAR ANNUAL'!$U$33:$AA$38,'[3]CALENDAR ANNUAL'!$C$42:$I$47,'[3]CALENDAR ANNUAL'!$L$42:$R$47,'[3]CALENDAR ANNUAL'!$U$42:$AA$47</definedName>
    <definedName name="HEADWEEKA3">'[3]CALENDAR ANNUAL'!$C$14:$I$14,'[3]CALENDAR ANNUAL'!$L$14:$R$14,'[3]CALENDAR ANNUAL'!$U$14:$AA$14,'[3]CALENDAR ANNUAL'!$C$23:$I$23,'[3]CALENDAR ANNUAL'!$L$23:$R$23,'[3]CALENDAR ANNUAL'!$U$23:$AA$23,'[3]CALENDAR ANNUAL'!$C$32:$I$32,'[3]CALENDAR ANNUAL'!$L$32:$R$32,'[3]CALENDAR ANNUAL'!$U$32:$AA$32,'[3]CALENDAR ANNUAL'!$C$41:$I$41,'[3]CALENDAR ANNUAL'!$L$41:$R$41,'[3]CALENDAR ANNUAL'!$U$41:$AA$41</definedName>
    <definedName name="HEADWEEKA4">'[3]CALENDAR ANNUAL'!$C$14:$I$14,'[3]CALENDAR ANNUAL'!$L$14:$R$14,'[3]CALENDAR ANNUAL'!$U$14:$AA$14,'[3]CALENDAR ANNUAL'!$U$23:$AA$23,'[3]CALENDAR ANNUAL'!$L$23:$R$23,'[3]CALENDAR ANNUAL'!$C$23:$I$23,'[3]CALENDAR ANNUAL'!$U$32:$AA$32,'[3]CALENDAR ANNUAL'!$L$32:$R$32,'[3]CALENDAR ANNUAL'!$C$32:$I$32,'[3]CALENDAR ANNUAL'!$U$41:$AA$41,'[3]CALENDAR ANNUAL'!$L$41:$R$41,'[3]CALENDAR ANNUAL'!$C$41:$I$41</definedName>
    <definedName name="HTML_CodePage" hidden="1">1252</definedName>
    <definedName name="HTML_Control" hidden="1">{"'TELEPHONE Nos'!$A$1:$D$55"}</definedName>
    <definedName name="HTML_Description" hidden="1">""</definedName>
    <definedName name="HTML_Email" hidden="1">""</definedName>
    <definedName name="HTML_Header" hidden="1">"TELEPHONE Nos"</definedName>
    <definedName name="HTML_LastUpdate" hidden="1">"13/06/98"</definedName>
    <definedName name="HTML_LineAfter" hidden="1">FALSE</definedName>
    <definedName name="HTML_LineBefore" hidden="1">FALSE</definedName>
    <definedName name="HTML_Name" hidden="1">"Baber Beg"</definedName>
    <definedName name="HTML_OBDlg2" hidden="1">TRUE</definedName>
    <definedName name="HTML_OBDlg4" hidden="1">TRUE</definedName>
    <definedName name="HTML_OS" hidden="1">0</definedName>
    <definedName name="HTML_PathFile" hidden="1">"C:\Baber\Larkin\MyHTML.htm"</definedName>
    <definedName name="HTML_Title" hidden="1">"BABER-gbc"</definedName>
    <definedName name="ld" localSheetId="0">#REF!</definedName>
    <definedName name="ld">#REF!</definedName>
    <definedName name="M">'[4]LAB-SCHD'!$AB$6</definedName>
    <definedName name="Manpower">[2]Code!$A$3:$C$24</definedName>
    <definedName name="Material">[2]Code!$A$76:$C$159</definedName>
    <definedName name="PPaid" localSheetId="0">#REF!</definedName>
    <definedName name="PPaid">#REF!</definedName>
    <definedName name="PRetention" localSheetId="0">#REF!</definedName>
    <definedName name="PRetention">#REF!</definedName>
    <definedName name="_xlnm.Print_Area" localSheetId="0">'Girder 18.2L'!$A$1:$X$131</definedName>
    <definedName name="_xlnm.Print_Area">#REF!</definedName>
    <definedName name="PRINT_AREA_MI" localSheetId="0">#REF!</definedName>
    <definedName name="PRINT_AREA_MI">#REF!</definedName>
    <definedName name="_xlnm.Print_Titles" localSheetId="0">'Girder 18.2L'!$5:$6</definedName>
    <definedName name="ss" localSheetId="0">[1]BOQ!#REF!</definedName>
    <definedName name="ss">[1]BOQ!#REF!</definedName>
    <definedName name="TPaid" localSheetId="0">#REF!</definedName>
    <definedName name="TPaid">#REF!</definedName>
    <definedName name="TRetention" localSheetId="0">#REF!</definedName>
    <definedName name="TRetention">#REF!</definedName>
    <definedName name="w" localSheetId="0">#REF!</definedName>
    <definedName name="w">#REF!</definedName>
    <definedName name="ww" localSheetId="0">#REF!</definedName>
    <definedName name="w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8" i="1" l="1"/>
  <c r="I100" i="1"/>
  <c r="O100" i="1" s="1"/>
  <c r="Q100" i="1" s="1"/>
  <c r="H100" i="1"/>
  <c r="Y95" i="1"/>
  <c r="V95" i="1"/>
  <c r="I94" i="1" s="1"/>
  <c r="O94" i="1" s="1"/>
  <c r="Q94" i="1" s="1"/>
  <c r="H94" i="1"/>
  <c r="R136" i="1"/>
  <c r="R135" i="1"/>
  <c r="Y117" i="1"/>
  <c r="X89" i="1"/>
  <c r="X86" i="1"/>
  <c r="I62" i="1"/>
  <c r="O136" i="1"/>
  <c r="P136" i="1" s="1"/>
  <c r="A18" i="1"/>
  <c r="A20" i="1" s="1"/>
  <c r="V38" i="1"/>
  <c r="V35" i="1"/>
  <c r="G49" i="1"/>
  <c r="Y45" i="1"/>
  <c r="Z45" i="1" s="1"/>
  <c r="R100" i="1" l="1"/>
  <c r="T100" i="1" s="1"/>
  <c r="R94" i="1"/>
  <c r="T94" i="1" s="1"/>
  <c r="S136" i="1"/>
  <c r="S137" i="1" s="1"/>
  <c r="V32" i="1"/>
  <c r="V29" i="1"/>
  <c r="U23" i="1"/>
  <c r="X23" i="1" s="1"/>
  <c r="V25" i="1"/>
  <c r="I16" i="1"/>
  <c r="K16" i="1"/>
  <c r="J16" i="1"/>
  <c r="Y9" i="1" l="1"/>
  <c r="V10" i="1"/>
  <c r="K8" i="1" s="1"/>
  <c r="J8" i="1"/>
  <c r="V92" i="1"/>
  <c r="I77" i="1"/>
  <c r="I81" i="1"/>
  <c r="I71" i="1"/>
  <c r="I68" i="1"/>
  <c r="O68" i="1" s="1"/>
  <c r="Y69" i="1" l="1"/>
  <c r="Y60" i="1"/>
  <c r="Y61" i="1" s="1"/>
  <c r="W58" i="1"/>
  <c r="W56" i="1"/>
  <c r="W52" i="1"/>
  <c r="J51" i="1" l="1"/>
  <c r="W48" i="1"/>
  <c r="J47" i="1" s="1"/>
  <c r="Y48" i="1"/>
  <c r="Y92" i="1" l="1"/>
  <c r="Y46" i="1"/>
  <c r="P44" i="1"/>
  <c r="Z42" i="1"/>
  <c r="Z43" i="1" s="1"/>
  <c r="AA43" i="1" s="1"/>
  <c r="P41" i="1"/>
  <c r="P38" i="1"/>
  <c r="P35" i="1"/>
  <c r="P32" i="1"/>
  <c r="P29" i="1"/>
  <c r="P26" i="1"/>
  <c r="P23" i="1"/>
  <c r="A23" i="1"/>
  <c r="A26" i="1" s="1"/>
  <c r="A29" i="1" s="1"/>
  <c r="A32" i="1" s="1"/>
  <c r="A35" i="1" s="1"/>
  <c r="A38" i="1" s="1"/>
  <c r="A41" i="1" s="1"/>
  <c r="A44" i="1" s="1"/>
  <c r="A47" i="1" s="1"/>
  <c r="A49" i="1" s="1"/>
  <c r="A51" i="1" s="1"/>
  <c r="A53" i="1" s="1"/>
  <c r="A55" i="1" s="1"/>
  <c r="A57" i="1" s="1"/>
  <c r="A59" i="1" s="1"/>
  <c r="A62" i="1" s="1"/>
  <c r="A65" i="1" s="1"/>
  <c r="A68" i="1" s="1"/>
  <c r="A71" i="1" s="1"/>
  <c r="A74" i="1" s="1"/>
  <c r="A77" i="1" s="1"/>
  <c r="A81" i="1" s="1"/>
  <c r="A85" i="1" s="1"/>
  <c r="A88" i="1" s="1"/>
  <c r="A91" i="1" s="1"/>
  <c r="Y17" i="1"/>
  <c r="P16" i="1"/>
  <c r="P8" i="1"/>
  <c r="H8" i="1"/>
  <c r="A97" i="1" l="1"/>
  <c r="A103" i="1" s="1"/>
  <c r="A106" i="1" s="1"/>
  <c r="A94" i="1"/>
  <c r="A100" i="1" s="1"/>
  <c r="I116" i="1"/>
  <c r="O116" i="1" s="1"/>
  <c r="H116" i="1"/>
  <c r="R116" i="1" s="1"/>
  <c r="T116" i="1" s="1"/>
  <c r="I113" i="1"/>
  <c r="O113" i="1" s="1"/>
  <c r="H113" i="1"/>
  <c r="R113" i="1" s="1"/>
  <c r="T113" i="1" s="1"/>
  <c r="I119" i="1"/>
  <c r="O119" i="1" s="1"/>
  <c r="H119" i="1"/>
  <c r="K109" i="1"/>
  <c r="J109" i="1"/>
  <c r="I109" i="1"/>
  <c r="I106" i="1"/>
  <c r="O106" i="1" s="1"/>
  <c r="H106" i="1"/>
  <c r="R106" i="1" s="1"/>
  <c r="T106" i="1" s="1"/>
  <c r="H109" i="1"/>
  <c r="H103" i="1"/>
  <c r="I103" i="1"/>
  <c r="J103" i="1"/>
  <c r="I91" i="1"/>
  <c r="O91" i="1" s="1"/>
  <c r="Q91" i="1" s="1"/>
  <c r="H91" i="1"/>
  <c r="I97" i="1"/>
  <c r="K88" i="1"/>
  <c r="J88" i="1"/>
  <c r="I88" i="1"/>
  <c r="H88" i="1"/>
  <c r="K85" i="1"/>
  <c r="J85" i="1"/>
  <c r="I85" i="1"/>
  <c r="H85" i="1"/>
  <c r="H97" i="1"/>
  <c r="H81" i="1"/>
  <c r="H77" i="1"/>
  <c r="J74" i="1"/>
  <c r="I74" i="1"/>
  <c r="H74" i="1"/>
  <c r="H68" i="1"/>
  <c r="H71" i="1"/>
  <c r="J65" i="1"/>
  <c r="I65" i="1"/>
  <c r="H65" i="1"/>
  <c r="H62" i="1"/>
  <c r="J59" i="1"/>
  <c r="I59" i="1"/>
  <c r="H59" i="1"/>
  <c r="J57" i="1"/>
  <c r="J55" i="1"/>
  <c r="I55" i="1"/>
  <c r="H55" i="1"/>
  <c r="I57" i="1"/>
  <c r="H57" i="1"/>
  <c r="O109" i="1" l="1"/>
  <c r="Q109" i="1" s="1"/>
  <c r="R109" i="1" s="1"/>
  <c r="T109" i="1" s="1"/>
  <c r="R119" i="1"/>
  <c r="T119" i="1" s="1"/>
  <c r="O103" i="1"/>
  <c r="Q103" i="1" s="1"/>
  <c r="R103" i="1" s="1"/>
  <c r="T103" i="1" s="1"/>
  <c r="R91" i="1"/>
  <c r="T91" i="1" s="1"/>
  <c r="O88" i="1"/>
  <c r="Q88" i="1" s="1"/>
  <c r="R88" i="1" s="1"/>
  <c r="T88" i="1" s="1"/>
  <c r="O97" i="1"/>
  <c r="Q97" i="1" s="1"/>
  <c r="R97" i="1" s="1"/>
  <c r="T97" i="1" s="1"/>
  <c r="O85" i="1"/>
  <c r="Q85" i="1" s="1"/>
  <c r="R85" i="1" s="1"/>
  <c r="T85" i="1" s="1"/>
  <c r="O81" i="1"/>
  <c r="Q81" i="1" s="1"/>
  <c r="R81" i="1" s="1"/>
  <c r="T81" i="1" s="1"/>
  <c r="O77" i="1"/>
  <c r="Q77" i="1" s="1"/>
  <c r="R77" i="1" s="1"/>
  <c r="T77" i="1" s="1"/>
  <c r="O74" i="1"/>
  <c r="Q74" i="1" s="1"/>
  <c r="R74" i="1" s="1"/>
  <c r="T74" i="1" s="1"/>
  <c r="Q68" i="1"/>
  <c r="R68" i="1" s="1"/>
  <c r="T68" i="1" s="1"/>
  <c r="O71" i="1"/>
  <c r="Q71" i="1" s="1"/>
  <c r="R71" i="1" s="1"/>
  <c r="T71" i="1" s="1"/>
  <c r="O65" i="1"/>
  <c r="Q65" i="1" s="1"/>
  <c r="R65" i="1" s="1"/>
  <c r="T65" i="1" s="1"/>
  <c r="O62" i="1"/>
  <c r="Q62" i="1" s="1"/>
  <c r="R62" i="1" s="1"/>
  <c r="T62" i="1" s="1"/>
  <c r="O59" i="1"/>
  <c r="Q59" i="1" s="1"/>
  <c r="R59" i="1" s="1"/>
  <c r="T59" i="1" s="1"/>
  <c r="O55" i="1"/>
  <c r="Q55" i="1" s="1"/>
  <c r="R55" i="1" s="1"/>
  <c r="T55" i="1" s="1"/>
  <c r="O57" i="1"/>
  <c r="Q57" i="1" s="1"/>
  <c r="R57" i="1" s="1"/>
  <c r="T57" i="1" s="1"/>
  <c r="M53" i="1"/>
  <c r="L53" i="1"/>
  <c r="K53" i="1"/>
  <c r="J53" i="1"/>
  <c r="I53" i="1"/>
  <c r="H53" i="1"/>
  <c r="I51" i="1"/>
  <c r="H51" i="1"/>
  <c r="J49" i="1"/>
  <c r="K49" i="1"/>
  <c r="L49" i="1"/>
  <c r="M49" i="1"/>
  <c r="I49" i="1"/>
  <c r="I47" i="1"/>
  <c r="O47" i="1" s="1"/>
  <c r="H47" i="1"/>
  <c r="W127" i="1" l="1"/>
  <c r="X127" i="1" s="1"/>
  <c r="O53" i="1"/>
  <c r="Q53" i="1" s="1"/>
  <c r="R53" i="1" s="1"/>
  <c r="T53" i="1" s="1"/>
  <c r="O51" i="1"/>
  <c r="Q51" i="1" s="1"/>
  <c r="R51" i="1" s="1"/>
  <c r="T51" i="1" s="1"/>
  <c r="Q47" i="1"/>
  <c r="R47" i="1" s="1"/>
  <c r="T47" i="1" s="1"/>
  <c r="W128" i="1" s="1"/>
  <c r="X128" i="1" s="1"/>
  <c r="H49" i="1"/>
  <c r="N41" i="1"/>
  <c r="L41" i="1"/>
  <c r="K41" i="1"/>
  <c r="J41" i="1"/>
  <c r="I41" i="1"/>
  <c r="H41" i="1"/>
  <c r="N44" i="1"/>
  <c r="L44" i="1"/>
  <c r="K44" i="1"/>
  <c r="J44" i="1"/>
  <c r="I44" i="1"/>
  <c r="H44" i="1"/>
  <c r="N38" i="1"/>
  <c r="L38" i="1"/>
  <c r="K38" i="1"/>
  <c r="J38" i="1"/>
  <c r="I38" i="1"/>
  <c r="H38" i="1"/>
  <c r="N32" i="1"/>
  <c r="L32" i="1"/>
  <c r="K32" i="1"/>
  <c r="J32" i="1"/>
  <c r="I32" i="1"/>
  <c r="H32" i="1"/>
  <c r="N29" i="1"/>
  <c r="L29" i="1"/>
  <c r="K29" i="1"/>
  <c r="J29" i="1"/>
  <c r="I29" i="1"/>
  <c r="H29" i="1"/>
  <c r="I35" i="1"/>
  <c r="L35" i="1"/>
  <c r="K35" i="1"/>
  <c r="L26" i="1"/>
  <c r="L23" i="1"/>
  <c r="L18" i="1"/>
  <c r="L14" i="1"/>
  <c r="L12" i="1"/>
  <c r="L8" i="1"/>
  <c r="K26" i="1"/>
  <c r="K23" i="1"/>
  <c r="K18" i="1"/>
  <c r="K14" i="1"/>
  <c r="K12" i="1"/>
  <c r="N35" i="1"/>
  <c r="J35" i="1"/>
  <c r="M26" i="1"/>
  <c r="J26" i="1"/>
  <c r="I26" i="1"/>
  <c r="H26" i="1"/>
  <c r="M23" i="1"/>
  <c r="J23" i="1"/>
  <c r="I23" i="1"/>
  <c r="H23" i="1"/>
  <c r="H35" i="1"/>
  <c r="J20" i="1"/>
  <c r="I20" i="1"/>
  <c r="H20" i="1"/>
  <c r="M18" i="1"/>
  <c r="J18" i="1"/>
  <c r="I18" i="1"/>
  <c r="H18" i="1"/>
  <c r="M14" i="1"/>
  <c r="J14" i="1"/>
  <c r="I14" i="1"/>
  <c r="H14" i="1"/>
  <c r="M12" i="1"/>
  <c r="J12" i="1"/>
  <c r="I12" i="1"/>
  <c r="H12" i="1"/>
  <c r="H16" i="1"/>
  <c r="M8" i="1"/>
  <c r="U8" i="1"/>
  <c r="I8" i="1" s="1"/>
  <c r="O8" i="1" l="1"/>
  <c r="O29" i="1"/>
  <c r="Q29" i="1" s="1"/>
  <c r="R29" i="1" s="1"/>
  <c r="T29" i="1" s="1"/>
  <c r="O12" i="1"/>
  <c r="Q12" i="1" s="1"/>
  <c r="R12" i="1" s="1"/>
  <c r="T12" i="1" s="1"/>
  <c r="Q8" i="1"/>
  <c r="R8" i="1" s="1"/>
  <c r="T8" i="1" s="1"/>
  <c r="O32" i="1"/>
  <c r="Q32" i="1" s="1"/>
  <c r="R32" i="1" s="1"/>
  <c r="T32" i="1" s="1"/>
  <c r="O38" i="1"/>
  <c r="Q38" i="1" s="1"/>
  <c r="R38" i="1" s="1"/>
  <c r="T38" i="1" s="1"/>
  <c r="O44" i="1"/>
  <c r="Q44" i="1" s="1"/>
  <c r="R44" i="1" s="1"/>
  <c r="T44" i="1" s="1"/>
  <c r="O41" i="1"/>
  <c r="Q41" i="1" s="1"/>
  <c r="R41" i="1" s="1"/>
  <c r="T41" i="1" s="1"/>
  <c r="O49" i="1"/>
  <c r="Q49" i="1" s="1"/>
  <c r="R49" i="1" s="1"/>
  <c r="T49" i="1" s="1"/>
  <c r="O35" i="1"/>
  <c r="Q35" i="1" s="1"/>
  <c r="R35" i="1" s="1"/>
  <c r="T35" i="1" s="1"/>
  <c r="O26" i="1"/>
  <c r="Q26" i="1" s="1"/>
  <c r="R26" i="1" s="1"/>
  <c r="T26" i="1" s="1"/>
  <c r="O23" i="1"/>
  <c r="Q23" i="1" s="1"/>
  <c r="R23" i="1" s="1"/>
  <c r="T23" i="1" s="1"/>
  <c r="O20" i="1"/>
  <c r="Q20" i="1" s="1"/>
  <c r="R20" i="1" s="1"/>
  <c r="T20" i="1" s="1"/>
  <c r="O14" i="1"/>
  <c r="Q14" i="1" s="1"/>
  <c r="R14" i="1" s="1"/>
  <c r="T14" i="1" s="1"/>
  <c r="O18" i="1"/>
  <c r="Q18" i="1" s="1"/>
  <c r="R18" i="1" s="1"/>
  <c r="T18" i="1" s="1"/>
  <c r="O16" i="1"/>
  <c r="Q16" i="1" s="1"/>
  <c r="R16" i="1" s="1"/>
  <c r="T16" i="1" s="1"/>
  <c r="T122" i="1" l="1"/>
  <c r="W126" i="1"/>
  <c r="X126" i="1" s="1"/>
  <c r="W125" i="1"/>
  <c r="X125" i="1" s="1"/>
  <c r="X129" i="1" l="1"/>
  <c r="V134" i="1" s="1"/>
  <c r="W129" i="1"/>
  <c r="T123" i="1" l="1"/>
</calcChain>
</file>

<file path=xl/sharedStrings.xml><?xml version="1.0" encoding="utf-8"?>
<sst xmlns="http://schemas.openxmlformats.org/spreadsheetml/2006/main" count="138" uniqueCount="96">
  <si>
    <t>Sr. No.</t>
  </si>
  <si>
    <t>Description</t>
  </si>
  <si>
    <t>Dia
(#)</t>
  </si>
  <si>
    <t>Spacing
(mm)</t>
  </si>
  <si>
    <t>No. Of
Bars</t>
  </si>
  <si>
    <t>Total No of Bars</t>
  </si>
  <si>
    <t>Length of Bars (mm)</t>
  </si>
  <si>
    <t>Cut 
Length
(mm)</t>
  </si>
  <si>
    <t>Total 
Length
(m)</t>
  </si>
  <si>
    <t>Unit 
Weight
(Kg/m)</t>
  </si>
  <si>
    <t>Total
 Weight
(Kg)</t>
  </si>
  <si>
    <t>Bar Shape (mm)</t>
  </si>
  <si>
    <t>A</t>
  </si>
  <si>
    <t>B</t>
  </si>
  <si>
    <t>C</t>
  </si>
  <si>
    <t>Lap</t>
  </si>
  <si>
    <t>_</t>
  </si>
  <si>
    <t xml:space="preserve">  TOTAL WEIGHT IN Kg's </t>
  </si>
  <si>
    <t xml:space="preserve">  TOTAL WEIGHT IN TON's </t>
  </si>
  <si>
    <t>Ø of Bar</t>
  </si>
  <si>
    <t>Weight Kg</t>
  </si>
  <si>
    <t>Weight Ton</t>
  </si>
  <si>
    <t>Total</t>
  </si>
  <si>
    <t>CONSTRUCTION OF UNDERPASS ALONG BEDIAN ROAD AT ROUND ABOUT</t>
  </si>
  <si>
    <t>END TOE WALL FOUNDATION REINFORCMENT DETAIL (GRID 1A)</t>
  </si>
  <si>
    <t>No's Of Member</t>
  </si>
  <si>
    <t>Bend Deduction
(m)</t>
  </si>
  <si>
    <t>After Bend D/D Cut Length
(m)</t>
  </si>
  <si>
    <t>Bar Mark</t>
  </si>
  <si>
    <t>G-01</t>
  </si>
  <si>
    <r>
      <t xml:space="preserve">Barbending Schedule: </t>
    </r>
    <r>
      <rPr>
        <b/>
        <sz val="12"/>
        <rFont val="Calibri"/>
        <family val="2"/>
        <scheme val="minor"/>
      </rPr>
      <t>GIRDER 18.2 L</t>
    </r>
  </si>
  <si>
    <t>G-02</t>
  </si>
  <si>
    <t>Top Bar Ext Side</t>
  </si>
  <si>
    <t>G-03</t>
  </si>
  <si>
    <t>Side Bar Ext Side</t>
  </si>
  <si>
    <t>N/A</t>
  </si>
  <si>
    <t>Side Hook Ext Side</t>
  </si>
  <si>
    <t>G-04</t>
  </si>
  <si>
    <t>G-05</t>
  </si>
  <si>
    <t>Varies portion</t>
  </si>
  <si>
    <t>G-06</t>
  </si>
  <si>
    <t>Diaphragm
Vertical Bar</t>
  </si>
  <si>
    <t>G-07</t>
  </si>
  <si>
    <t>G-07A</t>
  </si>
  <si>
    <t xml:space="preserve">Diaphragm
</t>
  </si>
  <si>
    <t>D</t>
  </si>
  <si>
    <t>E</t>
  </si>
  <si>
    <t>G-08</t>
  </si>
  <si>
    <t>G-09</t>
  </si>
  <si>
    <t>Inner Ring</t>
  </si>
  <si>
    <t>G-10</t>
  </si>
  <si>
    <t>Outer Ring
Ext Side</t>
  </si>
  <si>
    <t>G-10A</t>
  </si>
  <si>
    <t>Outerr Ring</t>
  </si>
  <si>
    <t>G-11</t>
  </si>
  <si>
    <t xml:space="preserve"> Ring
Ext Side</t>
  </si>
  <si>
    <t>G-11A</t>
  </si>
  <si>
    <t>Bottom Bar</t>
  </si>
  <si>
    <t>G-12</t>
  </si>
  <si>
    <t>lap=</t>
  </si>
  <si>
    <t>G-12A</t>
  </si>
  <si>
    <t>Ext Side Bar
Around Tendon</t>
  </si>
  <si>
    <t>Champher Portion</t>
  </si>
  <si>
    <t>G-13</t>
  </si>
  <si>
    <t>G-13A</t>
  </si>
  <si>
    <t>Int Side Bar
Around Tendon</t>
  </si>
  <si>
    <t>Side Bar EF</t>
  </si>
  <si>
    <t>G-14</t>
  </si>
  <si>
    <t>Top Web Bar</t>
  </si>
  <si>
    <t>G-15</t>
  </si>
  <si>
    <t>G-16</t>
  </si>
  <si>
    <t>Tie Sport
Interior Side</t>
  </si>
  <si>
    <t>G-17</t>
  </si>
  <si>
    <t>G-18</t>
  </si>
  <si>
    <t>G-19</t>
  </si>
  <si>
    <t>Bottom Main Bar
 At Interior Midspan</t>
  </si>
  <si>
    <t>G-19A</t>
  </si>
  <si>
    <t>G-20</t>
  </si>
  <si>
    <t>G-21</t>
  </si>
  <si>
    <t>Top Main Bar 
At Interior Side</t>
  </si>
  <si>
    <t>G-21A</t>
  </si>
  <si>
    <t>G-22</t>
  </si>
  <si>
    <t>Top Main Bar 
Ext Side</t>
  </si>
  <si>
    <t>Top Main Bar 
Int Side</t>
  </si>
  <si>
    <t>G-22A</t>
  </si>
  <si>
    <t>Dowels For Interior Girder (E.F)
(Interior Diaphragm)
Section C-C</t>
  </si>
  <si>
    <t>Around trumpet Bar
(Bursting Reinf.)</t>
  </si>
  <si>
    <t>Last Around Tendon Braket Bar
(Bursting Reinf.)</t>
  </si>
  <si>
    <t>Bottom Braket Bar
(Bursting Reinf.)</t>
  </si>
  <si>
    <t>Edge Disst. Bar
(Bursting Reinf.)</t>
  </si>
  <si>
    <t>`</t>
  </si>
  <si>
    <t>0.150~0.400</t>
  </si>
  <si>
    <t>Bottom Main Bar
 At Interior Midspan
80 deg.</t>
  </si>
  <si>
    <t>Dowels For Interior Girder (E.F)
(Interior Diaphragm)
Section A-A</t>
  </si>
  <si>
    <t xml:space="preserve">
Varies portion
</t>
  </si>
  <si>
    <t xml:space="preserve">Ring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</si>
</sst>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5" formatCode="_-* #,##0.00_-;\-* #,##0.00_-;_-* &quot;-&quot;??_-;_-@_-"/>
    <numFmt numFmtId="166" formatCode="00"/>
    <numFmt numFmtId="167" formatCode="0.000"/>
    <numFmt numFmtId="168" formatCode="&quot;#&quot;#"/>
    <numFmt numFmtId="171" formatCode="&quot;#&quot;##"/>
    <numFmt numFmtId="172" formatCode="_(* #,##0.000_);_(* \(#,##0.000\);_(* &quot;-&quot;??_);_(@_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name val="Calibri"/>
      <family val="2"/>
      <scheme val="minor"/>
    </font>
    <font>
      <b/>
      <u/>
      <sz val="14"/>
      <name val="Calibri"/>
      <family val="2"/>
      <scheme val="minor"/>
    </font>
    <font>
      <b/>
      <u/>
      <sz val="10"/>
      <name val="Calibri"/>
      <family val="2"/>
      <scheme val="minor"/>
    </font>
    <font>
      <sz val="8"/>
      <name val="Arial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b/>
      <sz val="1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5" fillId="0" borderId="0"/>
  </cellStyleXfs>
  <cellXfs count="183">
    <xf numFmtId="0" fontId="0" fillId="0" borderId="0" xfId="0"/>
    <xf numFmtId="0" fontId="6" fillId="0" borderId="0" xfId="0" applyFont="1"/>
    <xf numFmtId="0" fontId="7" fillId="0" borderId="0" xfId="2" applyFont="1" applyAlignment="1">
      <alignment vertical="center"/>
    </xf>
    <xf numFmtId="43" fontId="7" fillId="0" borderId="0" xfId="1" applyFont="1" applyFill="1" applyBorder="1" applyAlignment="1">
      <alignment vertical="center"/>
    </xf>
    <xf numFmtId="0" fontId="9" fillId="0" borderId="0" xfId="1" applyNumberFormat="1" applyFont="1" applyFill="1" applyBorder="1" applyAlignment="1">
      <alignment horizontal="center" vertical="center"/>
    </xf>
    <xf numFmtId="0" fontId="10" fillId="0" borderId="0" xfId="0" applyFont="1"/>
    <xf numFmtId="0" fontId="7" fillId="0" borderId="0" xfId="1" applyNumberFormat="1" applyFont="1" applyFill="1" applyBorder="1" applyAlignment="1">
      <alignment vertical="center"/>
    </xf>
    <xf numFmtId="0" fontId="8" fillId="0" borderId="0" xfId="2" applyFont="1" applyAlignment="1">
      <alignment vertical="center"/>
    </xf>
    <xf numFmtId="43" fontId="11" fillId="0" borderId="0" xfId="1" applyFont="1" applyFill="1" applyBorder="1" applyAlignment="1">
      <alignment vertical="center"/>
    </xf>
    <xf numFmtId="0" fontId="12" fillId="0" borderId="0" xfId="1" applyNumberFormat="1" applyFont="1" applyFill="1" applyBorder="1" applyAlignment="1">
      <alignment horizontal="center" vertical="center"/>
    </xf>
    <xf numFmtId="0" fontId="11" fillId="0" borderId="0" xfId="2" applyFont="1" applyAlignment="1">
      <alignment vertical="center"/>
    </xf>
    <xf numFmtId="0" fontId="7" fillId="0" borderId="0" xfId="2" applyFont="1" applyAlignment="1">
      <alignment horizontal="left" vertical="center"/>
    </xf>
    <xf numFmtId="43" fontId="13" fillId="0" borderId="0" xfId="1" applyFont="1" applyFill="1" applyBorder="1" applyAlignment="1">
      <alignment horizontal="right" vertical="center"/>
    </xf>
    <xf numFmtId="43" fontId="13" fillId="0" borderId="0" xfId="1" applyFont="1" applyFill="1" applyBorder="1" applyAlignment="1">
      <alignment horizontal="left" vertical="center"/>
    </xf>
    <xf numFmtId="0" fontId="14" fillId="0" borderId="0" xfId="2" applyFont="1" applyAlignment="1">
      <alignment horizontal="right" vertical="center"/>
    </xf>
    <xf numFmtId="0" fontId="14" fillId="0" borderId="0" xfId="2" applyFont="1" applyAlignment="1">
      <alignment horizontal="left" vertical="center"/>
    </xf>
    <xf numFmtId="43" fontId="1" fillId="0" borderId="0" xfId="1" applyFont="1"/>
    <xf numFmtId="0" fontId="1" fillId="0" borderId="0" xfId="0" applyFont="1"/>
    <xf numFmtId="0" fontId="16" fillId="0" borderId="13" xfId="3" applyNumberFormat="1" applyFont="1" applyFill="1" applyBorder="1" applyAlignment="1">
      <alignment horizontal="center" vertical="center" wrapText="1"/>
    </xf>
    <xf numFmtId="0" fontId="16" fillId="0" borderId="13" xfId="3" applyNumberFormat="1" applyFont="1" applyFill="1" applyBorder="1" applyAlignment="1">
      <alignment horizontal="center" vertical="center"/>
    </xf>
    <xf numFmtId="167" fontId="17" fillId="0" borderId="9" xfId="2" applyNumberFormat="1" applyFont="1" applyBorder="1" applyAlignment="1">
      <alignment vertical="center"/>
    </xf>
    <xf numFmtId="43" fontId="18" fillId="0" borderId="0" xfId="1" applyFont="1"/>
    <xf numFmtId="0" fontId="18" fillId="0" borderId="0" xfId="0" applyFont="1"/>
    <xf numFmtId="0" fontId="7" fillId="0" borderId="0" xfId="2" applyFont="1" applyAlignment="1">
      <alignment horizontal="right" vertical="center"/>
    </xf>
    <xf numFmtId="43" fontId="7" fillId="0" borderId="0" xfId="1" applyFont="1" applyFill="1" applyBorder="1" applyAlignment="1">
      <alignment horizontal="right" vertical="center"/>
    </xf>
    <xf numFmtId="43" fontId="19" fillId="0" borderId="0" xfId="1" applyFont="1" applyFill="1"/>
    <xf numFmtId="0" fontId="3" fillId="0" borderId="16" xfId="0" applyFont="1" applyBorder="1" applyAlignment="1">
      <alignment horizontal="right"/>
    </xf>
    <xf numFmtId="2" fontId="3" fillId="0" borderId="16" xfId="0" applyNumberFormat="1" applyFont="1" applyBorder="1" applyAlignment="1">
      <alignment horizontal="center" wrapText="1"/>
    </xf>
    <xf numFmtId="167" fontId="3" fillId="0" borderId="16" xfId="0" applyNumberFormat="1" applyFont="1" applyBorder="1" applyAlignment="1">
      <alignment horizontal="center" wrapText="1"/>
    </xf>
    <xf numFmtId="0" fontId="20" fillId="0" borderId="0" xfId="2" applyFont="1"/>
    <xf numFmtId="0" fontId="21" fillId="0" borderId="0" xfId="2" applyFont="1"/>
    <xf numFmtId="0" fontId="17" fillId="0" borderId="0" xfId="2" applyFont="1" applyAlignment="1">
      <alignment horizontal="right" vertical="center"/>
    </xf>
    <xf numFmtId="43" fontId="20" fillId="0" borderId="0" xfId="1" applyFont="1" applyFill="1" applyAlignment="1">
      <alignment horizontal="left"/>
    </xf>
    <xf numFmtId="43" fontId="21" fillId="0" borderId="0" xfId="1" applyFont="1" applyFill="1"/>
    <xf numFmtId="43" fontId="21" fillId="0" borderId="0" xfId="1" applyFont="1" applyFill="1" applyAlignment="1">
      <alignment horizontal="left"/>
    </xf>
    <xf numFmtId="43" fontId="22" fillId="0" borderId="0" xfId="1" applyFont="1" applyFill="1"/>
    <xf numFmtId="0" fontId="19" fillId="0" borderId="0" xfId="2" applyFont="1"/>
    <xf numFmtId="43" fontId="20" fillId="0" borderId="0" xfId="1" applyFont="1" applyFill="1" applyAlignment="1"/>
    <xf numFmtId="43" fontId="20" fillId="0" borderId="0" xfId="1" applyFont="1" applyFill="1"/>
    <xf numFmtId="0" fontId="2" fillId="0" borderId="0" xfId="1" applyNumberFormat="1" applyFont="1" applyAlignment="1">
      <alignment horizontal="center"/>
    </xf>
    <xf numFmtId="0" fontId="16" fillId="0" borderId="17" xfId="3" applyNumberFormat="1" applyFont="1" applyFill="1" applyBorder="1" applyAlignment="1">
      <alignment vertical="center" wrapText="1"/>
    </xf>
    <xf numFmtId="0" fontId="16" fillId="0" borderId="0" xfId="3" applyNumberFormat="1" applyFont="1" applyFill="1" applyBorder="1" applyAlignment="1">
      <alignment horizontal="center" vertical="top" wrapText="1"/>
    </xf>
    <xf numFmtId="166" fontId="23" fillId="0" borderId="0" xfId="4" applyNumberFormat="1" applyFont="1" applyFill="1" applyBorder="1" applyAlignment="1">
      <alignment vertical="center"/>
    </xf>
    <xf numFmtId="0" fontId="16" fillId="0" borderId="20" xfId="3" applyNumberFormat="1" applyFont="1" applyFill="1" applyBorder="1" applyAlignment="1">
      <alignment horizontal="center" vertical="center"/>
    </xf>
    <xf numFmtId="0" fontId="16" fillId="0" borderId="17" xfId="3" applyNumberFormat="1" applyFont="1" applyFill="1" applyBorder="1" applyAlignment="1">
      <alignment horizontal="center" vertical="center" wrapText="1"/>
    </xf>
    <xf numFmtId="0" fontId="16" fillId="0" borderId="0" xfId="3" applyNumberFormat="1" applyFont="1" applyFill="1" applyBorder="1" applyAlignment="1">
      <alignment horizontal="left" vertical="top"/>
    </xf>
    <xf numFmtId="0" fontId="16" fillId="0" borderId="18" xfId="3" applyNumberFormat="1" applyFont="1" applyFill="1" applyBorder="1" applyAlignment="1">
      <alignment vertical="center" wrapText="1"/>
    </xf>
    <xf numFmtId="0" fontId="16" fillId="0" borderId="19" xfId="3" applyNumberFormat="1" applyFont="1" applyFill="1" applyBorder="1" applyAlignment="1">
      <alignment vertical="center" wrapText="1"/>
    </xf>
    <xf numFmtId="0" fontId="16" fillId="0" borderId="20" xfId="3" applyNumberFormat="1" applyFont="1" applyFill="1" applyBorder="1" applyAlignment="1">
      <alignment vertical="center"/>
    </xf>
    <xf numFmtId="0" fontId="16" fillId="0" borderId="22" xfId="3" applyNumberFormat="1" applyFont="1" applyFill="1" applyBorder="1" applyAlignment="1">
      <alignment horizontal="center" vertical="top" wrapText="1"/>
    </xf>
    <xf numFmtId="0" fontId="16" fillId="0" borderId="0" xfId="3" applyNumberFormat="1" applyFont="1" applyFill="1" applyBorder="1" applyAlignment="1">
      <alignment horizontal="right" vertical="center"/>
    </xf>
    <xf numFmtId="0" fontId="16" fillId="0" borderId="13" xfId="3" applyNumberFormat="1" applyFont="1" applyFill="1" applyBorder="1" applyAlignment="1">
      <alignment horizontal="center" wrapText="1"/>
    </xf>
    <xf numFmtId="0" fontId="16" fillId="0" borderId="18" xfId="3" applyNumberFormat="1" applyFont="1" applyFill="1" applyBorder="1" applyAlignment="1">
      <alignment wrapText="1"/>
    </xf>
    <xf numFmtId="0" fontId="16" fillId="0" borderId="22" xfId="3" applyNumberFormat="1" applyFont="1" applyFill="1" applyBorder="1" applyAlignment="1">
      <alignment vertical="top" wrapText="1"/>
    </xf>
    <xf numFmtId="0" fontId="16" fillId="0" borderId="0" xfId="3" applyNumberFormat="1" applyFont="1" applyFill="1" applyBorder="1" applyAlignment="1">
      <alignment horizontal="left" vertical="center"/>
    </xf>
    <xf numFmtId="0" fontId="16" fillId="0" borderId="14" xfId="3" applyNumberFormat="1" applyFont="1" applyFill="1" applyBorder="1" applyAlignment="1">
      <alignment vertical="top" wrapText="1"/>
    </xf>
    <xf numFmtId="0" fontId="16" fillId="0" borderId="21" xfId="3" applyNumberFormat="1" applyFont="1" applyFill="1" applyBorder="1" applyAlignment="1">
      <alignment vertical="top" wrapText="1"/>
    </xf>
    <xf numFmtId="0" fontId="16" fillId="0" borderId="0" xfId="3" applyNumberFormat="1" applyFont="1" applyFill="1" applyBorder="1" applyAlignment="1">
      <alignment vertical="center" wrapText="1"/>
    </xf>
    <xf numFmtId="0" fontId="16" fillId="0" borderId="13" xfId="3" applyNumberFormat="1" applyFont="1" applyFill="1" applyBorder="1" applyAlignment="1">
      <alignment vertical="center" wrapText="1"/>
    </xf>
    <xf numFmtId="0" fontId="16" fillId="0" borderId="17" xfId="3" applyNumberFormat="1" applyFont="1" applyFill="1" applyBorder="1" applyAlignment="1">
      <alignment wrapText="1"/>
    </xf>
    <xf numFmtId="0" fontId="16" fillId="0" borderId="0" xfId="3" applyNumberFormat="1" applyFont="1" applyFill="1" applyBorder="1" applyAlignment="1">
      <alignment horizontal="left" vertical="top" wrapText="1"/>
    </xf>
    <xf numFmtId="0" fontId="16" fillId="0" borderId="0" xfId="3" applyNumberFormat="1" applyFont="1" applyFill="1" applyBorder="1" applyAlignment="1">
      <alignment horizontal="left" vertical="center" wrapText="1"/>
    </xf>
    <xf numFmtId="0" fontId="16" fillId="0" borderId="21" xfId="3" applyNumberFormat="1" applyFont="1" applyFill="1" applyBorder="1" applyAlignment="1">
      <alignment vertical="center"/>
    </xf>
    <xf numFmtId="0" fontId="16" fillId="0" borderId="0" xfId="3" applyNumberFormat="1" applyFont="1" applyFill="1" applyBorder="1" applyAlignment="1">
      <alignment vertical="top"/>
    </xf>
    <xf numFmtId="0" fontId="16" fillId="0" borderId="22" xfId="3" applyNumberFormat="1" applyFont="1" applyFill="1" applyBorder="1" applyAlignment="1">
      <alignment horizontal="left" vertical="center"/>
    </xf>
    <xf numFmtId="0" fontId="16" fillId="0" borderId="17" xfId="3" applyNumberFormat="1" applyFont="1" applyFill="1" applyBorder="1" applyAlignment="1">
      <alignment horizontal="right" vertical="center" wrapText="1"/>
    </xf>
    <xf numFmtId="0" fontId="16" fillId="0" borderId="13" xfId="3" applyNumberFormat="1" applyFont="1" applyFill="1" applyBorder="1" applyAlignment="1">
      <alignment horizontal="left" vertical="center" wrapText="1"/>
    </xf>
    <xf numFmtId="0" fontId="16" fillId="0" borderId="0" xfId="3" applyNumberFormat="1" applyFont="1" applyFill="1" applyBorder="1" applyAlignment="1">
      <alignment horizontal="right" vertical="center" wrapText="1"/>
    </xf>
    <xf numFmtId="0" fontId="16" fillId="0" borderId="0" xfId="3" applyNumberFormat="1" applyFont="1" applyFill="1" applyBorder="1" applyAlignment="1">
      <alignment vertical="center"/>
    </xf>
    <xf numFmtId="0" fontId="16" fillId="0" borderId="13" xfId="3" applyNumberFormat="1" applyFont="1" applyFill="1" applyBorder="1" applyAlignment="1">
      <alignment horizontal="right" wrapText="1"/>
    </xf>
    <xf numFmtId="0" fontId="16" fillId="0" borderId="22" xfId="3" applyNumberFormat="1" applyFont="1" applyFill="1" applyBorder="1" applyAlignment="1">
      <alignment horizontal="center" wrapText="1"/>
    </xf>
    <xf numFmtId="0" fontId="16" fillId="0" borderId="22" xfId="3" applyNumberFormat="1" applyFont="1" applyFill="1" applyBorder="1" applyAlignment="1">
      <alignment wrapText="1"/>
    </xf>
    <xf numFmtId="0" fontId="16" fillId="0" borderId="22" xfId="3" applyNumberFormat="1" applyFont="1" applyFill="1" applyBorder="1" applyAlignment="1">
      <alignment horizontal="left" wrapText="1"/>
    </xf>
    <xf numFmtId="0" fontId="16" fillId="0" borderId="22" xfId="3" applyNumberFormat="1" applyFont="1" applyFill="1" applyBorder="1" applyAlignment="1">
      <alignment horizontal="left" vertical="center" wrapText="1"/>
    </xf>
    <xf numFmtId="0" fontId="16" fillId="0" borderId="14" xfId="3" applyNumberFormat="1" applyFont="1" applyFill="1" applyBorder="1" applyAlignment="1">
      <alignment horizontal="right" vertical="center" wrapText="1"/>
    </xf>
    <xf numFmtId="0" fontId="16" fillId="0" borderId="14" xfId="3" applyNumberFormat="1" applyFont="1" applyFill="1" applyBorder="1" applyAlignment="1"/>
    <xf numFmtId="0" fontId="16" fillId="0" borderId="17" xfId="3" applyNumberFormat="1" applyFont="1" applyFill="1" applyBorder="1" applyAlignment="1">
      <alignment horizontal="center" vertical="top" wrapText="1"/>
    </xf>
    <xf numFmtId="0" fontId="3" fillId="3" borderId="11" xfId="0" applyFont="1" applyFill="1" applyBorder="1" applyAlignment="1">
      <alignment horizontal="center" vertical="center" wrapText="1"/>
    </xf>
    <xf numFmtId="171" fontId="15" fillId="0" borderId="15" xfId="0" applyNumberFormat="1" applyFont="1" applyBorder="1" applyAlignment="1" applyProtection="1">
      <alignment horizontal="center" vertical="center"/>
      <protection hidden="1"/>
    </xf>
    <xf numFmtId="171" fontId="24" fillId="0" borderId="15" xfId="0" applyNumberFormat="1" applyFont="1" applyBorder="1" applyAlignment="1" applyProtection="1">
      <alignment vertical="center"/>
      <protection hidden="1"/>
    </xf>
    <xf numFmtId="171" fontId="24" fillId="0" borderId="24" xfId="0" applyNumberFormat="1" applyFont="1" applyBorder="1" applyAlignment="1" applyProtection="1">
      <alignment vertical="center"/>
      <protection hidden="1"/>
    </xf>
    <xf numFmtId="167" fontId="24" fillId="4" borderId="0" xfId="0" applyNumberFormat="1" applyFont="1" applyFill="1" applyAlignment="1" applyProtection="1">
      <alignment vertical="center"/>
      <protection hidden="1"/>
    </xf>
    <xf numFmtId="167" fontId="24" fillId="4" borderId="15" xfId="0" applyNumberFormat="1" applyFont="1" applyFill="1" applyBorder="1" applyAlignment="1" applyProtection="1">
      <alignment vertical="center"/>
      <protection hidden="1"/>
    </xf>
    <xf numFmtId="43" fontId="17" fillId="0" borderId="6" xfId="1" applyFont="1" applyFill="1" applyBorder="1" applyAlignment="1">
      <alignment vertical="center"/>
    </xf>
    <xf numFmtId="172" fontId="17" fillId="0" borderId="6" xfId="1" applyNumberFormat="1" applyFont="1" applyFill="1" applyBorder="1" applyAlignment="1">
      <alignment vertical="center"/>
    </xf>
    <xf numFmtId="43" fontId="15" fillId="2" borderId="23" xfId="1" applyFont="1" applyFill="1" applyBorder="1" applyAlignment="1">
      <alignment horizontal="center" vertical="center" wrapText="1"/>
    </xf>
    <xf numFmtId="167" fontId="1" fillId="0" borderId="0" xfId="0" applyNumberFormat="1" applyFont="1"/>
    <xf numFmtId="0" fontId="16" fillId="0" borderId="0" xfId="3" applyNumberFormat="1" applyFont="1" applyFill="1" applyBorder="1" applyAlignment="1">
      <alignment horizontal="right"/>
    </xf>
    <xf numFmtId="1" fontId="1" fillId="0" borderId="0" xfId="0" applyNumberFormat="1" applyFont="1"/>
    <xf numFmtId="0" fontId="20" fillId="0" borderId="0" xfId="2" applyFont="1" applyAlignment="1">
      <alignment horizontal="left"/>
    </xf>
    <xf numFmtId="0" fontId="16" fillId="0" borderId="14" xfId="3" applyNumberFormat="1" applyFont="1" applyFill="1" applyBorder="1" applyAlignment="1">
      <alignment horizontal="left" vertical="top" wrapText="1"/>
    </xf>
    <xf numFmtId="0" fontId="16" fillId="0" borderId="21" xfId="3" applyNumberFormat="1" applyFont="1" applyFill="1" applyBorder="1" applyAlignment="1">
      <alignment wrapText="1"/>
    </xf>
    <xf numFmtId="165" fontId="2" fillId="0" borderId="0" xfId="1" applyNumberFormat="1" applyFont="1" applyAlignment="1">
      <alignment horizontal="center"/>
    </xf>
    <xf numFmtId="2" fontId="1" fillId="0" borderId="0" xfId="0" applyNumberFormat="1" applyFont="1"/>
    <xf numFmtId="167" fontId="26" fillId="4" borderId="30" xfId="5" applyNumberFormat="1" applyFont="1" applyFill="1" applyBorder="1" applyAlignment="1" applyProtection="1">
      <alignment horizontal="center" vertical="center"/>
      <protection hidden="1"/>
    </xf>
    <xf numFmtId="167" fontId="26" fillId="4" borderId="0" xfId="5" applyNumberFormat="1" applyFont="1" applyFill="1" applyAlignment="1" applyProtection="1">
      <alignment horizontal="center" vertical="center"/>
      <protection hidden="1"/>
    </xf>
    <xf numFmtId="43" fontId="16" fillId="0" borderId="11" xfId="1" applyFont="1" applyFill="1" applyBorder="1" applyAlignment="1">
      <alignment vertical="center" wrapText="1"/>
    </xf>
    <xf numFmtId="43" fontId="16" fillId="0" borderId="12" xfId="1" applyFont="1" applyFill="1" applyBorder="1" applyAlignment="1">
      <alignment vertical="center" wrapText="1"/>
    </xf>
    <xf numFmtId="0" fontId="16" fillId="0" borderId="13" xfId="3" applyNumberFormat="1" applyFont="1" applyFill="1" applyBorder="1" applyAlignment="1">
      <alignment horizontal="center" wrapText="1"/>
    </xf>
    <xf numFmtId="0" fontId="16" fillId="0" borderId="0" xfId="3" applyNumberFormat="1" applyFont="1" applyFill="1" applyBorder="1" applyAlignment="1">
      <alignment horizontal="center" vertical="center"/>
    </xf>
    <xf numFmtId="43" fontId="16" fillId="0" borderId="11" xfId="1" applyFont="1" applyFill="1" applyBorder="1" applyAlignment="1">
      <alignment horizontal="center" vertical="center" wrapText="1"/>
    </xf>
    <xf numFmtId="43" fontId="16" fillId="0" borderId="12" xfId="1" applyFont="1" applyFill="1" applyBorder="1" applyAlignment="1">
      <alignment horizontal="center" vertical="center" wrapText="1"/>
    </xf>
    <xf numFmtId="167" fontId="2" fillId="0" borderId="11" xfId="1" applyNumberFormat="1" applyFont="1" applyFill="1" applyBorder="1" applyAlignment="1">
      <alignment vertical="center" wrapText="1"/>
    </xf>
    <xf numFmtId="167" fontId="2" fillId="0" borderId="12" xfId="1" applyNumberFormat="1" applyFont="1" applyFill="1" applyBorder="1" applyAlignment="1">
      <alignment vertical="center" wrapText="1"/>
    </xf>
    <xf numFmtId="0" fontId="16" fillId="0" borderId="0" xfId="3" applyNumberFormat="1" applyFont="1" applyFill="1" applyBorder="1" applyAlignment="1">
      <alignment horizontal="center" vertical="top"/>
    </xf>
    <xf numFmtId="167" fontId="2" fillId="0" borderId="7" xfId="1" applyNumberFormat="1" applyFont="1" applyFill="1" applyBorder="1" applyAlignment="1">
      <alignment vertical="center" wrapText="1"/>
    </xf>
    <xf numFmtId="43" fontId="16" fillId="0" borderId="7" xfId="1" applyFont="1" applyFill="1" applyBorder="1" applyAlignment="1">
      <alignment vertical="center" wrapText="1"/>
    </xf>
    <xf numFmtId="1" fontId="16" fillId="0" borderId="11" xfId="3" applyNumberFormat="1" applyFont="1" applyFill="1" applyBorder="1" applyAlignment="1">
      <alignment horizontal="center" vertical="center"/>
    </xf>
    <xf numFmtId="1" fontId="16" fillId="0" borderId="12" xfId="3" applyNumberFormat="1" applyFont="1" applyFill="1" applyBorder="1" applyAlignment="1">
      <alignment horizontal="center" vertical="center"/>
    </xf>
    <xf numFmtId="166" fontId="15" fillId="0" borderId="11" xfId="3" applyNumberFormat="1" applyFont="1" applyFill="1" applyBorder="1" applyAlignment="1">
      <alignment horizontal="center" vertical="center" wrapText="1"/>
    </xf>
    <xf numFmtId="166" fontId="15" fillId="0" borderId="12" xfId="3" applyNumberFormat="1" applyFont="1" applyFill="1" applyBorder="1" applyAlignment="1">
      <alignment horizontal="center" vertical="center" wrapText="1"/>
    </xf>
    <xf numFmtId="168" fontId="16" fillId="0" borderId="11" xfId="2" applyNumberFormat="1" applyFont="1" applyBorder="1" applyAlignment="1">
      <alignment horizontal="center" vertical="center"/>
    </xf>
    <xf numFmtId="168" fontId="16" fillId="0" borderId="12" xfId="2" applyNumberFormat="1" applyFont="1" applyBorder="1" applyAlignment="1">
      <alignment horizontal="center" vertical="center"/>
    </xf>
    <xf numFmtId="0" fontId="16" fillId="0" borderId="11" xfId="2" applyFont="1" applyBorder="1" applyAlignment="1">
      <alignment horizontal="center" vertical="center" wrapText="1"/>
    </xf>
    <xf numFmtId="0" fontId="16" fillId="0" borderId="12" xfId="2" applyFont="1" applyBorder="1" applyAlignment="1">
      <alignment horizontal="center" vertical="center" wrapText="1"/>
    </xf>
    <xf numFmtId="0" fontId="16" fillId="0" borderId="7" xfId="2" applyFont="1" applyBorder="1" applyAlignment="1">
      <alignment horizontal="center" vertical="center" wrapText="1"/>
    </xf>
    <xf numFmtId="0" fontId="16" fillId="0" borderId="13" xfId="3" applyNumberFormat="1" applyFont="1" applyFill="1" applyBorder="1" applyAlignment="1">
      <alignment horizontal="right" wrapText="1"/>
    </xf>
    <xf numFmtId="1" fontId="16" fillId="0" borderId="7" xfId="3" applyNumberFormat="1" applyFont="1" applyFill="1" applyBorder="1" applyAlignment="1">
      <alignment horizontal="center" vertical="center"/>
    </xf>
    <xf numFmtId="166" fontId="15" fillId="0" borderId="7" xfId="3" applyNumberFormat="1" applyFont="1" applyFill="1" applyBorder="1" applyAlignment="1">
      <alignment horizontal="center" vertical="center" wrapText="1"/>
    </xf>
    <xf numFmtId="168" fontId="16" fillId="0" borderId="7" xfId="2" applyNumberFormat="1" applyFont="1" applyBorder="1" applyAlignment="1">
      <alignment horizontal="center" vertical="center"/>
    </xf>
    <xf numFmtId="43" fontId="16" fillId="0" borderId="7" xfId="1" applyFont="1" applyFill="1" applyBorder="1" applyAlignment="1">
      <alignment horizontal="center" vertical="center" wrapText="1"/>
    </xf>
    <xf numFmtId="1" fontId="16" fillId="4" borderId="11" xfId="3" applyNumberFormat="1" applyFont="1" applyFill="1" applyBorder="1" applyAlignment="1">
      <alignment horizontal="center" vertical="center"/>
    </xf>
    <xf numFmtId="1" fontId="16" fillId="4" borderId="12" xfId="3" applyNumberFormat="1" applyFont="1" applyFill="1" applyBorder="1" applyAlignment="1">
      <alignment horizontal="center" vertical="center"/>
    </xf>
    <xf numFmtId="166" fontId="15" fillId="4" borderId="11" xfId="3" applyNumberFormat="1" applyFont="1" applyFill="1" applyBorder="1" applyAlignment="1">
      <alignment horizontal="center" vertical="center" wrapText="1"/>
    </xf>
    <xf numFmtId="166" fontId="15" fillId="4" borderId="12" xfId="3" applyNumberFormat="1" applyFont="1" applyFill="1" applyBorder="1" applyAlignment="1">
      <alignment horizontal="center" vertical="center" wrapText="1"/>
    </xf>
    <xf numFmtId="0" fontId="16" fillId="0" borderId="17" xfId="3" applyNumberFormat="1" applyFont="1" applyFill="1" applyBorder="1" applyAlignment="1">
      <alignment horizontal="right" wrapText="1"/>
    </xf>
    <xf numFmtId="0" fontId="16" fillId="0" borderId="22" xfId="3" applyNumberFormat="1" applyFont="1" applyFill="1" applyBorder="1" applyAlignment="1">
      <alignment horizontal="left" wrapText="1"/>
    </xf>
    <xf numFmtId="167" fontId="2" fillId="4" borderId="11" xfId="1" applyNumberFormat="1" applyFont="1" applyFill="1" applyBorder="1" applyAlignment="1">
      <alignment vertical="center" wrapText="1"/>
    </xf>
    <xf numFmtId="167" fontId="2" fillId="4" borderId="12" xfId="1" applyNumberFormat="1" applyFont="1" applyFill="1" applyBorder="1" applyAlignment="1">
      <alignment vertical="center" wrapText="1"/>
    </xf>
    <xf numFmtId="0" fontId="16" fillId="4" borderId="11" xfId="2" applyFont="1" applyFill="1" applyBorder="1" applyAlignment="1">
      <alignment horizontal="center" vertical="center" wrapText="1"/>
    </xf>
    <xf numFmtId="0" fontId="16" fillId="4" borderId="12" xfId="2" applyFont="1" applyFill="1" applyBorder="1" applyAlignment="1">
      <alignment horizontal="center" vertical="center" wrapText="1"/>
    </xf>
    <xf numFmtId="0" fontId="16" fillId="4" borderId="7" xfId="2" applyFont="1" applyFill="1" applyBorder="1" applyAlignment="1">
      <alignment horizontal="center" vertical="center" wrapText="1"/>
    </xf>
    <xf numFmtId="0" fontId="16" fillId="0" borderId="0" xfId="3" applyNumberFormat="1" applyFont="1" applyFill="1" applyBorder="1" applyAlignment="1">
      <alignment horizontal="center"/>
    </xf>
    <xf numFmtId="43" fontId="16" fillId="4" borderId="11" xfId="1" applyFont="1" applyFill="1" applyBorder="1" applyAlignment="1">
      <alignment vertical="center" wrapText="1"/>
    </xf>
    <xf numFmtId="43" fontId="16" fillId="4" borderId="12" xfId="1" applyFont="1" applyFill="1" applyBorder="1" applyAlignment="1">
      <alignment vertical="center" wrapText="1"/>
    </xf>
    <xf numFmtId="43" fontId="16" fillId="4" borderId="7" xfId="1" applyFont="1" applyFill="1" applyBorder="1" applyAlignment="1">
      <alignment vertical="center" wrapText="1"/>
    </xf>
    <xf numFmtId="0" fontId="2" fillId="0" borderId="11" xfId="1" applyNumberFormat="1" applyFont="1" applyFill="1" applyBorder="1" applyAlignment="1">
      <alignment vertical="center" wrapText="1"/>
    </xf>
    <xf numFmtId="0" fontId="2" fillId="0" borderId="12" xfId="1" applyNumberFormat="1" applyFont="1" applyFill="1" applyBorder="1" applyAlignment="1">
      <alignment vertical="center" wrapText="1"/>
    </xf>
    <xf numFmtId="0" fontId="2" fillId="0" borderId="7" xfId="1" applyNumberFormat="1" applyFont="1" applyFill="1" applyBorder="1" applyAlignment="1">
      <alignment vertical="center" wrapText="1"/>
    </xf>
    <xf numFmtId="0" fontId="16" fillId="0" borderId="18" xfId="3" applyNumberFormat="1" applyFont="1" applyFill="1" applyBorder="1" applyAlignment="1">
      <alignment horizontal="center" wrapText="1"/>
    </xf>
    <xf numFmtId="0" fontId="16" fillId="0" borderId="0" xfId="3" applyNumberFormat="1" applyFont="1" applyFill="1" applyBorder="1" applyAlignment="1">
      <alignment horizontal="center" wrapText="1"/>
    </xf>
    <xf numFmtId="0" fontId="16" fillId="0" borderId="22" xfId="3" applyNumberFormat="1" applyFont="1" applyFill="1" applyBorder="1" applyAlignment="1">
      <alignment horizontal="center" wrapText="1"/>
    </xf>
    <xf numFmtId="1" fontId="16" fillId="4" borderId="7" xfId="3" applyNumberFormat="1" applyFont="1" applyFill="1" applyBorder="1" applyAlignment="1">
      <alignment horizontal="center" vertical="center"/>
    </xf>
    <xf numFmtId="166" fontId="15" fillId="4" borderId="7" xfId="3" applyNumberFormat="1" applyFont="1" applyFill="1" applyBorder="1" applyAlignment="1">
      <alignment horizontal="center" vertical="center" wrapText="1"/>
    </xf>
    <xf numFmtId="168" fontId="16" fillId="4" borderId="11" xfId="2" applyNumberFormat="1" applyFont="1" applyFill="1" applyBorder="1" applyAlignment="1">
      <alignment horizontal="center" vertical="center"/>
    </xf>
    <xf numFmtId="168" fontId="16" fillId="4" borderId="7" xfId="2" applyNumberFormat="1" applyFont="1" applyFill="1" applyBorder="1" applyAlignment="1">
      <alignment horizontal="center" vertical="center"/>
    </xf>
    <xf numFmtId="0" fontId="16" fillId="0" borderId="13" xfId="3" applyNumberFormat="1" applyFont="1" applyFill="1" applyBorder="1" applyAlignment="1">
      <alignment horizontal="center" vertical="center" wrapText="1"/>
    </xf>
    <xf numFmtId="0" fontId="16" fillId="0" borderId="14" xfId="3" applyNumberFormat="1" applyFont="1" applyFill="1" applyBorder="1" applyAlignment="1">
      <alignment horizontal="center"/>
    </xf>
    <xf numFmtId="0" fontId="16" fillId="0" borderId="20" xfId="3" applyNumberFormat="1" applyFont="1" applyFill="1" applyBorder="1" applyAlignment="1">
      <alignment horizontal="center" vertical="center"/>
    </xf>
    <xf numFmtId="0" fontId="16" fillId="0" borderId="22" xfId="3" applyNumberFormat="1" applyFont="1" applyFill="1" applyBorder="1" applyAlignment="1">
      <alignment horizontal="center" vertical="center"/>
    </xf>
    <xf numFmtId="0" fontId="16" fillId="0" borderId="21" xfId="3" applyNumberFormat="1" applyFont="1" applyFill="1" applyBorder="1" applyAlignment="1">
      <alignment horizontal="center" vertical="center"/>
    </xf>
    <xf numFmtId="0" fontId="16" fillId="0" borderId="14" xfId="3" applyNumberFormat="1" applyFont="1" applyFill="1" applyBorder="1" applyAlignment="1">
      <alignment horizontal="center" vertical="center"/>
    </xf>
    <xf numFmtId="0" fontId="16" fillId="0" borderId="18" xfId="3" applyNumberFormat="1" applyFont="1" applyFill="1" applyBorder="1" applyAlignment="1">
      <alignment vertical="center" wrapText="1"/>
    </xf>
    <xf numFmtId="0" fontId="16" fillId="0" borderId="17" xfId="3" applyNumberFormat="1" applyFont="1" applyFill="1" applyBorder="1" applyAlignment="1">
      <alignment vertical="center" wrapText="1"/>
    </xf>
    <xf numFmtId="0" fontId="16" fillId="0" borderId="19" xfId="3" applyNumberFormat="1" applyFont="1" applyFill="1" applyBorder="1" applyAlignment="1">
      <alignment vertical="center" wrapText="1"/>
    </xf>
    <xf numFmtId="43" fontId="15" fillId="2" borderId="26" xfId="3" applyFont="1" applyFill="1" applyBorder="1" applyAlignment="1">
      <alignment horizontal="center" vertical="center" wrapText="1"/>
    </xf>
    <xf numFmtId="43" fontId="15" fillId="2" borderId="27" xfId="3" applyFont="1" applyFill="1" applyBorder="1" applyAlignment="1">
      <alignment horizontal="center" vertical="center" wrapText="1"/>
    </xf>
    <xf numFmtId="0" fontId="17" fillId="0" borderId="9" xfId="2" applyFont="1" applyBorder="1" applyAlignment="1">
      <alignment horizontal="center" vertical="center"/>
    </xf>
    <xf numFmtId="0" fontId="17" fillId="0" borderId="8" xfId="2" applyFont="1" applyBorder="1" applyAlignment="1">
      <alignment horizontal="center" vertical="center"/>
    </xf>
    <xf numFmtId="43" fontId="15" fillId="2" borderId="2" xfId="1" applyFont="1" applyFill="1" applyBorder="1" applyAlignment="1">
      <alignment horizontal="center" vertical="center" wrapText="1"/>
    </xf>
    <xf numFmtId="43" fontId="15" fillId="2" borderId="28" xfId="1" applyFont="1" applyFill="1" applyBorder="1" applyAlignment="1">
      <alignment horizontal="center" vertical="center" wrapText="1"/>
    </xf>
    <xf numFmtId="43" fontId="15" fillId="2" borderId="1" xfId="1" applyFont="1" applyFill="1" applyBorder="1" applyAlignment="1">
      <alignment horizontal="center" vertical="center" wrapText="1"/>
    </xf>
    <xf numFmtId="43" fontId="15" fillId="2" borderId="23" xfId="1" applyFont="1" applyFill="1" applyBorder="1" applyAlignment="1">
      <alignment horizontal="center" vertical="center" wrapText="1"/>
    </xf>
    <xf numFmtId="0" fontId="17" fillId="0" borderId="10" xfId="2" applyFont="1" applyBorder="1" applyAlignment="1">
      <alignment horizontal="center" vertical="center"/>
    </xf>
    <xf numFmtId="0" fontId="16" fillId="0" borderId="0" xfId="3" applyNumberFormat="1" applyFont="1" applyFill="1" applyBorder="1" applyAlignment="1">
      <alignment horizontal="center" vertical="top" wrapText="1"/>
    </xf>
    <xf numFmtId="0" fontId="16" fillId="0" borderId="22" xfId="3" applyNumberFormat="1" applyFont="1" applyFill="1" applyBorder="1" applyAlignment="1">
      <alignment horizontal="center" vertical="top" wrapText="1"/>
    </xf>
    <xf numFmtId="43" fontId="15" fillId="0" borderId="19" xfId="3" applyFont="1" applyFill="1" applyBorder="1" applyAlignment="1">
      <alignment horizontal="center" vertical="center" wrapText="1"/>
    </xf>
    <xf numFmtId="43" fontId="15" fillId="0" borderId="14" xfId="3" applyFont="1" applyFill="1" applyBorder="1" applyAlignment="1">
      <alignment horizontal="center" vertical="center" wrapText="1"/>
    </xf>
    <xf numFmtId="43" fontId="15" fillId="0" borderId="25" xfId="3" applyFont="1" applyFill="1" applyBorder="1" applyAlignment="1">
      <alignment horizontal="center" vertical="center" wrapText="1"/>
    </xf>
    <xf numFmtId="0" fontId="5" fillId="0" borderId="0" xfId="2" applyFont="1" applyAlignment="1">
      <alignment horizontal="center" vertical="center"/>
    </xf>
    <xf numFmtId="43" fontId="15" fillId="2" borderId="1" xfId="3" applyFont="1" applyFill="1" applyBorder="1" applyAlignment="1">
      <alignment horizontal="center" vertical="center" wrapText="1"/>
    </xf>
    <xf numFmtId="43" fontId="15" fillId="2" borderId="23" xfId="3" applyFont="1" applyFill="1" applyBorder="1" applyAlignment="1">
      <alignment horizontal="center" vertical="center" wrapText="1"/>
    </xf>
    <xf numFmtId="43" fontId="15" fillId="2" borderId="2" xfId="3" applyFont="1" applyFill="1" applyBorder="1" applyAlignment="1">
      <alignment horizontal="center" vertical="center" wrapText="1"/>
    </xf>
    <xf numFmtId="43" fontId="15" fillId="2" borderId="28" xfId="3" applyFont="1" applyFill="1" applyBorder="1" applyAlignment="1">
      <alignment horizontal="center" vertical="center" wrapText="1"/>
    </xf>
    <xf numFmtId="43" fontId="15" fillId="2" borderId="3" xfId="1" applyFont="1" applyFill="1" applyBorder="1" applyAlignment="1">
      <alignment horizontal="center" vertical="center"/>
    </xf>
    <xf numFmtId="43" fontId="15" fillId="2" borderId="4" xfId="1" applyFont="1" applyFill="1" applyBorder="1" applyAlignment="1">
      <alignment horizontal="center" vertical="center"/>
    </xf>
    <xf numFmtId="43" fontId="15" fillId="2" borderId="5" xfId="1" applyFont="1" applyFill="1" applyBorder="1" applyAlignment="1">
      <alignment horizontal="center" vertical="center"/>
    </xf>
    <xf numFmtId="43" fontId="15" fillId="2" borderId="29" xfId="3" applyFont="1" applyFill="1" applyBorder="1" applyAlignment="1">
      <alignment horizontal="center" vertical="center"/>
    </xf>
    <xf numFmtId="43" fontId="15" fillId="2" borderId="30" xfId="3" applyFont="1" applyFill="1" applyBorder="1" applyAlignment="1">
      <alignment horizontal="center" vertical="center"/>
    </xf>
    <xf numFmtId="43" fontId="15" fillId="2" borderId="31" xfId="3" applyFont="1" applyFill="1" applyBorder="1" applyAlignment="1">
      <alignment horizontal="center" vertical="center"/>
    </xf>
    <xf numFmtId="43" fontId="15" fillId="2" borderId="32" xfId="3" applyFont="1" applyFill="1" applyBorder="1" applyAlignment="1">
      <alignment horizontal="center" vertical="center"/>
    </xf>
    <xf numFmtId="43" fontId="15" fillId="2" borderId="33" xfId="3" applyFont="1" applyFill="1" applyBorder="1" applyAlignment="1">
      <alignment horizontal="center" vertical="center"/>
    </xf>
    <xf numFmtId="43" fontId="15" fillId="2" borderId="34" xfId="3" applyFont="1" applyFill="1" applyBorder="1" applyAlignment="1">
      <alignment horizontal="center" vertical="center"/>
    </xf>
  </cellXfs>
  <cellStyles count="6">
    <cellStyle name="Comma" xfId="1" builtinId="3"/>
    <cellStyle name="Comma 2 2" xfId="3" xr:uid="{00000000-0005-0000-0000-000002000000}"/>
    <cellStyle name="Comma 3" xfId="4" xr:uid="{00000000-0005-0000-0000-000003000000}"/>
    <cellStyle name="Normal" xfId="0" builtinId="0"/>
    <cellStyle name="Normal 2" xfId="2" xr:uid="{00000000-0005-0000-0000-000005000000}"/>
    <cellStyle name="Normal 3" xfId="5" xr:uid="{00000000-0005-0000-0000-000006000000}"/>
  </cellStyles>
  <dxfs count="39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134469</xdr:colOff>
      <xdr:row>7</xdr:row>
      <xdr:rowOff>257736</xdr:rowOff>
    </xdr:from>
    <xdr:to>
      <xdr:col>22</xdr:col>
      <xdr:colOff>403410</xdr:colOff>
      <xdr:row>9</xdr:row>
      <xdr:rowOff>392206</xdr:rowOff>
    </xdr:to>
    <xdr:sp macro="" textlink="">
      <xdr:nvSpPr>
        <xdr:cNvPr id="20" name="Freeform: Shape 19">
          <a:extLst>
            <a:ext uri="{FF2B5EF4-FFF2-40B4-BE49-F238E27FC236}">
              <a16:creationId xmlns:a16="http://schemas.microsoft.com/office/drawing/2014/main" id="{481D123B-4345-40EC-BAD3-1A7E1C4861E0}"/>
            </a:ext>
          </a:extLst>
        </xdr:cNvPr>
        <xdr:cNvSpPr/>
      </xdr:nvSpPr>
      <xdr:spPr>
        <a:xfrm>
          <a:off x="12741087" y="2375648"/>
          <a:ext cx="795617" cy="1042146"/>
        </a:xfrm>
        <a:custGeom>
          <a:avLst/>
          <a:gdLst>
            <a:gd name="connsiteX0" fmla="*/ 0 w 809625"/>
            <a:gd name="connsiteY0" fmla="*/ 0 h 1643063"/>
            <a:gd name="connsiteX1" fmla="*/ 0 w 809625"/>
            <a:gd name="connsiteY1" fmla="*/ 1643063 h 1643063"/>
            <a:gd name="connsiteX2" fmla="*/ 809625 w 809625"/>
            <a:gd name="connsiteY2" fmla="*/ 1643063 h 1643063"/>
            <a:gd name="connsiteX3" fmla="*/ 809625 w 809625"/>
            <a:gd name="connsiteY3" fmla="*/ 47625 h 164306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809625" h="1643063">
              <a:moveTo>
                <a:pt x="0" y="0"/>
              </a:moveTo>
              <a:lnTo>
                <a:pt x="0" y="1643063"/>
              </a:lnTo>
              <a:lnTo>
                <a:pt x="809625" y="1643063"/>
              </a:lnTo>
              <a:lnTo>
                <a:pt x="809625" y="47625"/>
              </a:lnTo>
            </a:path>
          </a:pathLst>
        </a:custGeom>
        <a:noFill/>
        <a:ln w="381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x-none" sz="1100" b="0"/>
        </a:p>
      </xdr:txBody>
    </xdr:sp>
    <xdr:clientData/>
  </xdr:twoCellAnchor>
  <xdr:twoCellAnchor>
    <xdr:from>
      <xdr:col>20</xdr:col>
      <xdr:colOff>56120</xdr:colOff>
      <xdr:row>18</xdr:row>
      <xdr:rowOff>119839</xdr:rowOff>
    </xdr:from>
    <xdr:to>
      <xdr:col>23</xdr:col>
      <xdr:colOff>142785</xdr:colOff>
      <xdr:row>18</xdr:row>
      <xdr:rowOff>249953</xdr:rowOff>
    </xdr:to>
    <xdr:sp macro="" textlink="">
      <xdr:nvSpPr>
        <xdr:cNvPr id="29" name="Freeform: Shape 28">
          <a:extLst>
            <a:ext uri="{FF2B5EF4-FFF2-40B4-BE49-F238E27FC236}">
              <a16:creationId xmlns:a16="http://schemas.microsoft.com/office/drawing/2014/main" id="{0F962337-510F-43BB-A860-4AC600537A9C}"/>
            </a:ext>
          </a:extLst>
        </xdr:cNvPr>
        <xdr:cNvSpPr/>
      </xdr:nvSpPr>
      <xdr:spPr>
        <a:xfrm>
          <a:off x="12192091" y="3716927"/>
          <a:ext cx="1801165" cy="130114"/>
        </a:xfrm>
        <a:custGeom>
          <a:avLst/>
          <a:gdLst>
            <a:gd name="connsiteX0" fmla="*/ 0 w 3190875"/>
            <a:gd name="connsiteY0" fmla="*/ 0 h 190500"/>
            <a:gd name="connsiteX1" fmla="*/ 2119312 w 3190875"/>
            <a:gd name="connsiteY1" fmla="*/ 0 h 190500"/>
            <a:gd name="connsiteX2" fmla="*/ 2119312 w 3190875"/>
            <a:gd name="connsiteY2" fmla="*/ 190500 h 190500"/>
            <a:gd name="connsiteX3" fmla="*/ 3190875 w 3190875"/>
            <a:gd name="connsiteY3" fmla="*/ 190500 h 1905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3190875" h="190500">
              <a:moveTo>
                <a:pt x="0" y="0"/>
              </a:moveTo>
              <a:lnTo>
                <a:pt x="2119312" y="0"/>
              </a:lnTo>
              <a:lnTo>
                <a:pt x="2119312" y="190500"/>
              </a:lnTo>
              <a:lnTo>
                <a:pt x="3190875" y="190500"/>
              </a:lnTo>
            </a:path>
          </a:pathLst>
        </a:cu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x-none" sz="1100"/>
        </a:p>
      </xdr:txBody>
    </xdr:sp>
    <xdr:clientData/>
  </xdr:twoCellAnchor>
  <xdr:twoCellAnchor>
    <xdr:from>
      <xdr:col>21</xdr:col>
      <xdr:colOff>145676</xdr:colOff>
      <xdr:row>19</xdr:row>
      <xdr:rowOff>108339</xdr:rowOff>
    </xdr:from>
    <xdr:to>
      <xdr:col>22</xdr:col>
      <xdr:colOff>529478</xdr:colOff>
      <xdr:row>21</xdr:row>
      <xdr:rowOff>342699</xdr:rowOff>
    </xdr:to>
    <xdr:sp macro="" textlink="">
      <xdr:nvSpPr>
        <xdr:cNvPr id="35" name="Freeform: Shape 34">
          <a:extLst>
            <a:ext uri="{FF2B5EF4-FFF2-40B4-BE49-F238E27FC236}">
              <a16:creationId xmlns:a16="http://schemas.microsoft.com/office/drawing/2014/main" id="{47DD63A4-20AE-45C9-9ECE-34337E7026B2}"/>
            </a:ext>
          </a:extLst>
        </xdr:cNvPr>
        <xdr:cNvSpPr/>
      </xdr:nvSpPr>
      <xdr:spPr>
        <a:xfrm>
          <a:off x="12841941" y="6697398"/>
          <a:ext cx="1000125" cy="929125"/>
        </a:xfrm>
        <a:custGeom>
          <a:avLst/>
          <a:gdLst>
            <a:gd name="connsiteX0" fmla="*/ 0 w 976312"/>
            <a:gd name="connsiteY0" fmla="*/ 0 h 1333500"/>
            <a:gd name="connsiteX1" fmla="*/ 0 w 976312"/>
            <a:gd name="connsiteY1" fmla="*/ 357188 h 1333500"/>
            <a:gd name="connsiteX2" fmla="*/ 976312 w 976312"/>
            <a:gd name="connsiteY2" fmla="*/ 1333500 h 13335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976312" h="1333500">
              <a:moveTo>
                <a:pt x="0" y="0"/>
              </a:moveTo>
              <a:lnTo>
                <a:pt x="0" y="357188"/>
              </a:lnTo>
              <a:lnTo>
                <a:pt x="976312" y="1333500"/>
              </a:lnTo>
            </a:path>
          </a:pathLst>
        </a:cu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x-none" sz="1100"/>
        </a:p>
      </xdr:txBody>
    </xdr:sp>
    <xdr:clientData/>
  </xdr:twoCellAnchor>
  <xdr:twoCellAnchor>
    <xdr:from>
      <xdr:col>21</xdr:col>
      <xdr:colOff>156881</xdr:colOff>
      <xdr:row>22</xdr:row>
      <xdr:rowOff>56028</xdr:rowOff>
    </xdr:from>
    <xdr:to>
      <xdr:col>22</xdr:col>
      <xdr:colOff>425822</xdr:colOff>
      <xdr:row>24</xdr:row>
      <xdr:rowOff>44823</xdr:rowOff>
    </xdr:to>
    <xdr:sp macro="" textlink="">
      <xdr:nvSpPr>
        <xdr:cNvPr id="37" name="Freeform: Shape 36">
          <a:extLst>
            <a:ext uri="{FF2B5EF4-FFF2-40B4-BE49-F238E27FC236}">
              <a16:creationId xmlns:a16="http://schemas.microsoft.com/office/drawing/2014/main" id="{8D29C456-8F22-40A3-9CB3-F404B0626727}"/>
            </a:ext>
          </a:extLst>
        </xdr:cNvPr>
        <xdr:cNvSpPr/>
      </xdr:nvSpPr>
      <xdr:spPr>
        <a:xfrm>
          <a:off x="12853146" y="8998322"/>
          <a:ext cx="885264" cy="896472"/>
        </a:xfrm>
        <a:custGeom>
          <a:avLst/>
          <a:gdLst>
            <a:gd name="connsiteX0" fmla="*/ 0 w 809625"/>
            <a:gd name="connsiteY0" fmla="*/ 0 h 1643063"/>
            <a:gd name="connsiteX1" fmla="*/ 0 w 809625"/>
            <a:gd name="connsiteY1" fmla="*/ 1643063 h 1643063"/>
            <a:gd name="connsiteX2" fmla="*/ 809625 w 809625"/>
            <a:gd name="connsiteY2" fmla="*/ 1643063 h 1643063"/>
            <a:gd name="connsiteX3" fmla="*/ 809625 w 809625"/>
            <a:gd name="connsiteY3" fmla="*/ 47625 h 164306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809625" h="1643063">
              <a:moveTo>
                <a:pt x="0" y="0"/>
              </a:moveTo>
              <a:lnTo>
                <a:pt x="0" y="1643063"/>
              </a:lnTo>
              <a:lnTo>
                <a:pt x="809625" y="1643063"/>
              </a:lnTo>
              <a:lnTo>
                <a:pt x="809625" y="47625"/>
              </a:lnTo>
            </a:path>
          </a:pathLst>
        </a:custGeom>
        <a:noFill/>
        <a:ln w="381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x-none" sz="1100"/>
        </a:p>
      </xdr:txBody>
    </xdr:sp>
    <xdr:clientData/>
  </xdr:twoCellAnchor>
  <xdr:twoCellAnchor>
    <xdr:from>
      <xdr:col>21</xdr:col>
      <xdr:colOff>78441</xdr:colOff>
      <xdr:row>34</xdr:row>
      <xdr:rowOff>168967</xdr:rowOff>
    </xdr:from>
    <xdr:to>
      <xdr:col>22</xdr:col>
      <xdr:colOff>155332</xdr:colOff>
      <xdr:row>36</xdr:row>
      <xdr:rowOff>134990</xdr:rowOff>
    </xdr:to>
    <xdr:sp macro="" textlink="">
      <xdr:nvSpPr>
        <xdr:cNvPr id="39" name="Freeform 62">
          <a:extLst>
            <a:ext uri="{FF2B5EF4-FFF2-40B4-BE49-F238E27FC236}">
              <a16:creationId xmlns:a16="http://schemas.microsoft.com/office/drawing/2014/main" id="{53BB8912-0EEA-476C-9B1A-08ED4701548C}"/>
            </a:ext>
          </a:extLst>
        </xdr:cNvPr>
        <xdr:cNvSpPr/>
      </xdr:nvSpPr>
      <xdr:spPr>
        <a:xfrm flipH="1">
          <a:off x="12774706" y="10310291"/>
          <a:ext cx="693214" cy="873699"/>
        </a:xfrm>
        <a:custGeom>
          <a:avLst/>
          <a:gdLst>
            <a:gd name="connsiteX0" fmla="*/ 238125 w 2214562"/>
            <a:gd name="connsiteY0" fmla="*/ 333375 h 1809750"/>
            <a:gd name="connsiteX1" fmla="*/ 0 w 2214562"/>
            <a:gd name="connsiteY1" fmla="*/ 214313 h 1809750"/>
            <a:gd name="connsiteX2" fmla="*/ 0 w 2214562"/>
            <a:gd name="connsiteY2" fmla="*/ 0 h 1809750"/>
            <a:gd name="connsiteX3" fmla="*/ 2214562 w 2214562"/>
            <a:gd name="connsiteY3" fmla="*/ 0 h 1809750"/>
            <a:gd name="connsiteX4" fmla="*/ 2214562 w 2214562"/>
            <a:gd name="connsiteY4" fmla="*/ 1809750 h 1809750"/>
            <a:gd name="connsiteX5" fmla="*/ 0 w 2214562"/>
            <a:gd name="connsiteY5" fmla="*/ 1809750 h 1809750"/>
            <a:gd name="connsiteX6" fmla="*/ 0 w 2214562"/>
            <a:gd name="connsiteY6" fmla="*/ 0 h 1809750"/>
            <a:gd name="connsiteX7" fmla="*/ 309562 w 2214562"/>
            <a:gd name="connsiteY7" fmla="*/ 0 h 1809750"/>
            <a:gd name="connsiteX8" fmla="*/ 523875 w 2214562"/>
            <a:gd name="connsiteY8" fmla="*/ 166688 h 18097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2214562" h="1809750">
              <a:moveTo>
                <a:pt x="238125" y="333375"/>
              </a:moveTo>
              <a:lnTo>
                <a:pt x="0" y="214313"/>
              </a:lnTo>
              <a:lnTo>
                <a:pt x="0" y="0"/>
              </a:lnTo>
              <a:lnTo>
                <a:pt x="2214562" y="0"/>
              </a:lnTo>
              <a:lnTo>
                <a:pt x="2214562" y="1809750"/>
              </a:lnTo>
              <a:lnTo>
                <a:pt x="0" y="1809750"/>
              </a:lnTo>
              <a:lnTo>
                <a:pt x="0" y="0"/>
              </a:lnTo>
              <a:lnTo>
                <a:pt x="309562" y="0"/>
              </a:lnTo>
              <a:lnTo>
                <a:pt x="523875" y="166688"/>
              </a:lnTo>
            </a:path>
          </a:pathLst>
        </a:cu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21</xdr:col>
      <xdr:colOff>78441</xdr:colOff>
      <xdr:row>28</xdr:row>
      <xdr:rowOff>168967</xdr:rowOff>
    </xdr:from>
    <xdr:to>
      <xdr:col>22</xdr:col>
      <xdr:colOff>155332</xdr:colOff>
      <xdr:row>30</xdr:row>
      <xdr:rowOff>134990</xdr:rowOff>
    </xdr:to>
    <xdr:sp macro="" textlink="">
      <xdr:nvSpPr>
        <xdr:cNvPr id="40" name="Freeform 62">
          <a:extLst>
            <a:ext uri="{FF2B5EF4-FFF2-40B4-BE49-F238E27FC236}">
              <a16:creationId xmlns:a16="http://schemas.microsoft.com/office/drawing/2014/main" id="{DBCDA26C-B545-4156-8DBD-C2AA3075CDD1}"/>
            </a:ext>
          </a:extLst>
        </xdr:cNvPr>
        <xdr:cNvSpPr/>
      </xdr:nvSpPr>
      <xdr:spPr>
        <a:xfrm flipH="1">
          <a:off x="14321117" y="11251585"/>
          <a:ext cx="693215" cy="873699"/>
        </a:xfrm>
        <a:custGeom>
          <a:avLst/>
          <a:gdLst>
            <a:gd name="connsiteX0" fmla="*/ 238125 w 2214562"/>
            <a:gd name="connsiteY0" fmla="*/ 333375 h 1809750"/>
            <a:gd name="connsiteX1" fmla="*/ 0 w 2214562"/>
            <a:gd name="connsiteY1" fmla="*/ 214313 h 1809750"/>
            <a:gd name="connsiteX2" fmla="*/ 0 w 2214562"/>
            <a:gd name="connsiteY2" fmla="*/ 0 h 1809750"/>
            <a:gd name="connsiteX3" fmla="*/ 2214562 w 2214562"/>
            <a:gd name="connsiteY3" fmla="*/ 0 h 1809750"/>
            <a:gd name="connsiteX4" fmla="*/ 2214562 w 2214562"/>
            <a:gd name="connsiteY4" fmla="*/ 1809750 h 1809750"/>
            <a:gd name="connsiteX5" fmla="*/ 0 w 2214562"/>
            <a:gd name="connsiteY5" fmla="*/ 1809750 h 1809750"/>
            <a:gd name="connsiteX6" fmla="*/ 0 w 2214562"/>
            <a:gd name="connsiteY6" fmla="*/ 0 h 1809750"/>
            <a:gd name="connsiteX7" fmla="*/ 309562 w 2214562"/>
            <a:gd name="connsiteY7" fmla="*/ 0 h 1809750"/>
            <a:gd name="connsiteX8" fmla="*/ 523875 w 2214562"/>
            <a:gd name="connsiteY8" fmla="*/ 166688 h 18097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2214562" h="1809750">
              <a:moveTo>
                <a:pt x="238125" y="333375"/>
              </a:moveTo>
              <a:lnTo>
                <a:pt x="0" y="214313"/>
              </a:lnTo>
              <a:lnTo>
                <a:pt x="0" y="0"/>
              </a:lnTo>
              <a:lnTo>
                <a:pt x="2214562" y="0"/>
              </a:lnTo>
              <a:lnTo>
                <a:pt x="2214562" y="1809750"/>
              </a:lnTo>
              <a:lnTo>
                <a:pt x="0" y="1809750"/>
              </a:lnTo>
              <a:lnTo>
                <a:pt x="0" y="0"/>
              </a:lnTo>
              <a:lnTo>
                <a:pt x="309562" y="0"/>
              </a:lnTo>
              <a:lnTo>
                <a:pt x="523875" y="166688"/>
              </a:lnTo>
            </a:path>
          </a:pathLst>
        </a:cu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21</xdr:col>
      <xdr:colOff>78441</xdr:colOff>
      <xdr:row>31</xdr:row>
      <xdr:rowOff>168967</xdr:rowOff>
    </xdr:from>
    <xdr:to>
      <xdr:col>22</xdr:col>
      <xdr:colOff>155332</xdr:colOff>
      <xdr:row>33</xdr:row>
      <xdr:rowOff>134990</xdr:rowOff>
    </xdr:to>
    <xdr:sp macro="" textlink="">
      <xdr:nvSpPr>
        <xdr:cNvPr id="41" name="Freeform 62">
          <a:extLst>
            <a:ext uri="{FF2B5EF4-FFF2-40B4-BE49-F238E27FC236}">
              <a16:creationId xmlns:a16="http://schemas.microsoft.com/office/drawing/2014/main" id="{AD3F67F3-8B73-4DB5-902F-705EFD6685B4}"/>
            </a:ext>
          </a:extLst>
        </xdr:cNvPr>
        <xdr:cNvSpPr/>
      </xdr:nvSpPr>
      <xdr:spPr>
        <a:xfrm flipH="1">
          <a:off x="14713323" y="11240379"/>
          <a:ext cx="693215" cy="873699"/>
        </a:xfrm>
        <a:custGeom>
          <a:avLst/>
          <a:gdLst>
            <a:gd name="connsiteX0" fmla="*/ 238125 w 2214562"/>
            <a:gd name="connsiteY0" fmla="*/ 333375 h 1809750"/>
            <a:gd name="connsiteX1" fmla="*/ 0 w 2214562"/>
            <a:gd name="connsiteY1" fmla="*/ 214313 h 1809750"/>
            <a:gd name="connsiteX2" fmla="*/ 0 w 2214562"/>
            <a:gd name="connsiteY2" fmla="*/ 0 h 1809750"/>
            <a:gd name="connsiteX3" fmla="*/ 2214562 w 2214562"/>
            <a:gd name="connsiteY3" fmla="*/ 0 h 1809750"/>
            <a:gd name="connsiteX4" fmla="*/ 2214562 w 2214562"/>
            <a:gd name="connsiteY4" fmla="*/ 1809750 h 1809750"/>
            <a:gd name="connsiteX5" fmla="*/ 0 w 2214562"/>
            <a:gd name="connsiteY5" fmla="*/ 1809750 h 1809750"/>
            <a:gd name="connsiteX6" fmla="*/ 0 w 2214562"/>
            <a:gd name="connsiteY6" fmla="*/ 0 h 1809750"/>
            <a:gd name="connsiteX7" fmla="*/ 309562 w 2214562"/>
            <a:gd name="connsiteY7" fmla="*/ 0 h 1809750"/>
            <a:gd name="connsiteX8" fmla="*/ 523875 w 2214562"/>
            <a:gd name="connsiteY8" fmla="*/ 166688 h 18097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2214562" h="1809750">
              <a:moveTo>
                <a:pt x="238125" y="333375"/>
              </a:moveTo>
              <a:lnTo>
                <a:pt x="0" y="214313"/>
              </a:lnTo>
              <a:lnTo>
                <a:pt x="0" y="0"/>
              </a:lnTo>
              <a:lnTo>
                <a:pt x="2214562" y="0"/>
              </a:lnTo>
              <a:lnTo>
                <a:pt x="2214562" y="1809750"/>
              </a:lnTo>
              <a:lnTo>
                <a:pt x="0" y="1809750"/>
              </a:lnTo>
              <a:lnTo>
                <a:pt x="0" y="0"/>
              </a:lnTo>
              <a:lnTo>
                <a:pt x="309562" y="0"/>
              </a:lnTo>
              <a:lnTo>
                <a:pt x="523875" y="166688"/>
              </a:lnTo>
            </a:path>
          </a:pathLst>
        </a:cu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21</xdr:col>
      <xdr:colOff>78441</xdr:colOff>
      <xdr:row>37</xdr:row>
      <xdr:rowOff>168967</xdr:rowOff>
    </xdr:from>
    <xdr:to>
      <xdr:col>22</xdr:col>
      <xdr:colOff>155332</xdr:colOff>
      <xdr:row>39</xdr:row>
      <xdr:rowOff>134990</xdr:rowOff>
    </xdr:to>
    <xdr:sp macro="" textlink="">
      <xdr:nvSpPr>
        <xdr:cNvPr id="42" name="Freeform 62">
          <a:extLst>
            <a:ext uri="{FF2B5EF4-FFF2-40B4-BE49-F238E27FC236}">
              <a16:creationId xmlns:a16="http://schemas.microsoft.com/office/drawing/2014/main" id="{DB948C93-5D41-47C9-991F-B03569561D69}"/>
            </a:ext>
          </a:extLst>
        </xdr:cNvPr>
        <xdr:cNvSpPr/>
      </xdr:nvSpPr>
      <xdr:spPr>
        <a:xfrm flipH="1">
          <a:off x="14321117" y="11531732"/>
          <a:ext cx="693215" cy="873699"/>
        </a:xfrm>
        <a:custGeom>
          <a:avLst/>
          <a:gdLst>
            <a:gd name="connsiteX0" fmla="*/ 238125 w 2214562"/>
            <a:gd name="connsiteY0" fmla="*/ 333375 h 1809750"/>
            <a:gd name="connsiteX1" fmla="*/ 0 w 2214562"/>
            <a:gd name="connsiteY1" fmla="*/ 214313 h 1809750"/>
            <a:gd name="connsiteX2" fmla="*/ 0 w 2214562"/>
            <a:gd name="connsiteY2" fmla="*/ 0 h 1809750"/>
            <a:gd name="connsiteX3" fmla="*/ 2214562 w 2214562"/>
            <a:gd name="connsiteY3" fmla="*/ 0 h 1809750"/>
            <a:gd name="connsiteX4" fmla="*/ 2214562 w 2214562"/>
            <a:gd name="connsiteY4" fmla="*/ 1809750 h 1809750"/>
            <a:gd name="connsiteX5" fmla="*/ 0 w 2214562"/>
            <a:gd name="connsiteY5" fmla="*/ 1809750 h 1809750"/>
            <a:gd name="connsiteX6" fmla="*/ 0 w 2214562"/>
            <a:gd name="connsiteY6" fmla="*/ 0 h 1809750"/>
            <a:gd name="connsiteX7" fmla="*/ 309562 w 2214562"/>
            <a:gd name="connsiteY7" fmla="*/ 0 h 1809750"/>
            <a:gd name="connsiteX8" fmla="*/ 523875 w 2214562"/>
            <a:gd name="connsiteY8" fmla="*/ 166688 h 18097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2214562" h="1809750">
              <a:moveTo>
                <a:pt x="238125" y="333375"/>
              </a:moveTo>
              <a:lnTo>
                <a:pt x="0" y="214313"/>
              </a:lnTo>
              <a:lnTo>
                <a:pt x="0" y="0"/>
              </a:lnTo>
              <a:lnTo>
                <a:pt x="2214562" y="0"/>
              </a:lnTo>
              <a:lnTo>
                <a:pt x="2214562" y="1809750"/>
              </a:lnTo>
              <a:lnTo>
                <a:pt x="0" y="1809750"/>
              </a:lnTo>
              <a:lnTo>
                <a:pt x="0" y="0"/>
              </a:lnTo>
              <a:lnTo>
                <a:pt x="309562" y="0"/>
              </a:lnTo>
              <a:lnTo>
                <a:pt x="523875" y="166688"/>
              </a:lnTo>
            </a:path>
          </a:pathLst>
        </a:cu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21</xdr:col>
      <xdr:colOff>78441</xdr:colOff>
      <xdr:row>43</xdr:row>
      <xdr:rowOff>168967</xdr:rowOff>
    </xdr:from>
    <xdr:to>
      <xdr:col>22</xdr:col>
      <xdr:colOff>155332</xdr:colOff>
      <xdr:row>45</xdr:row>
      <xdr:rowOff>134990</xdr:rowOff>
    </xdr:to>
    <xdr:sp macro="" textlink="">
      <xdr:nvSpPr>
        <xdr:cNvPr id="43" name="Freeform 62">
          <a:extLst>
            <a:ext uri="{FF2B5EF4-FFF2-40B4-BE49-F238E27FC236}">
              <a16:creationId xmlns:a16="http://schemas.microsoft.com/office/drawing/2014/main" id="{CEBA8E8A-7FAA-4B92-90DF-40D19B112BBA}"/>
            </a:ext>
          </a:extLst>
        </xdr:cNvPr>
        <xdr:cNvSpPr/>
      </xdr:nvSpPr>
      <xdr:spPr>
        <a:xfrm flipH="1">
          <a:off x="14321117" y="11531732"/>
          <a:ext cx="693215" cy="873699"/>
        </a:xfrm>
        <a:custGeom>
          <a:avLst/>
          <a:gdLst>
            <a:gd name="connsiteX0" fmla="*/ 238125 w 2214562"/>
            <a:gd name="connsiteY0" fmla="*/ 333375 h 1809750"/>
            <a:gd name="connsiteX1" fmla="*/ 0 w 2214562"/>
            <a:gd name="connsiteY1" fmla="*/ 214313 h 1809750"/>
            <a:gd name="connsiteX2" fmla="*/ 0 w 2214562"/>
            <a:gd name="connsiteY2" fmla="*/ 0 h 1809750"/>
            <a:gd name="connsiteX3" fmla="*/ 2214562 w 2214562"/>
            <a:gd name="connsiteY3" fmla="*/ 0 h 1809750"/>
            <a:gd name="connsiteX4" fmla="*/ 2214562 w 2214562"/>
            <a:gd name="connsiteY4" fmla="*/ 1809750 h 1809750"/>
            <a:gd name="connsiteX5" fmla="*/ 0 w 2214562"/>
            <a:gd name="connsiteY5" fmla="*/ 1809750 h 1809750"/>
            <a:gd name="connsiteX6" fmla="*/ 0 w 2214562"/>
            <a:gd name="connsiteY6" fmla="*/ 0 h 1809750"/>
            <a:gd name="connsiteX7" fmla="*/ 309562 w 2214562"/>
            <a:gd name="connsiteY7" fmla="*/ 0 h 1809750"/>
            <a:gd name="connsiteX8" fmla="*/ 523875 w 2214562"/>
            <a:gd name="connsiteY8" fmla="*/ 166688 h 18097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2214562" h="1809750">
              <a:moveTo>
                <a:pt x="238125" y="333375"/>
              </a:moveTo>
              <a:lnTo>
                <a:pt x="0" y="214313"/>
              </a:lnTo>
              <a:lnTo>
                <a:pt x="0" y="0"/>
              </a:lnTo>
              <a:lnTo>
                <a:pt x="2214562" y="0"/>
              </a:lnTo>
              <a:lnTo>
                <a:pt x="2214562" y="1809750"/>
              </a:lnTo>
              <a:lnTo>
                <a:pt x="0" y="1809750"/>
              </a:lnTo>
              <a:lnTo>
                <a:pt x="0" y="0"/>
              </a:lnTo>
              <a:lnTo>
                <a:pt x="309562" y="0"/>
              </a:lnTo>
              <a:lnTo>
                <a:pt x="523875" y="166688"/>
              </a:lnTo>
            </a:path>
          </a:pathLst>
        </a:cu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21</xdr:col>
      <xdr:colOff>78441</xdr:colOff>
      <xdr:row>40</xdr:row>
      <xdr:rowOff>168967</xdr:rowOff>
    </xdr:from>
    <xdr:to>
      <xdr:col>22</xdr:col>
      <xdr:colOff>155332</xdr:colOff>
      <xdr:row>42</xdr:row>
      <xdr:rowOff>134990</xdr:rowOff>
    </xdr:to>
    <xdr:sp macro="" textlink="">
      <xdr:nvSpPr>
        <xdr:cNvPr id="44" name="Freeform 62">
          <a:extLst>
            <a:ext uri="{FF2B5EF4-FFF2-40B4-BE49-F238E27FC236}">
              <a16:creationId xmlns:a16="http://schemas.microsoft.com/office/drawing/2014/main" id="{E7166076-045C-4666-A4DF-1F107747EAE8}"/>
            </a:ext>
          </a:extLst>
        </xdr:cNvPr>
        <xdr:cNvSpPr/>
      </xdr:nvSpPr>
      <xdr:spPr>
        <a:xfrm flipH="1">
          <a:off x="14321117" y="16137349"/>
          <a:ext cx="693215" cy="873700"/>
        </a:xfrm>
        <a:custGeom>
          <a:avLst/>
          <a:gdLst>
            <a:gd name="connsiteX0" fmla="*/ 238125 w 2214562"/>
            <a:gd name="connsiteY0" fmla="*/ 333375 h 1809750"/>
            <a:gd name="connsiteX1" fmla="*/ 0 w 2214562"/>
            <a:gd name="connsiteY1" fmla="*/ 214313 h 1809750"/>
            <a:gd name="connsiteX2" fmla="*/ 0 w 2214562"/>
            <a:gd name="connsiteY2" fmla="*/ 0 h 1809750"/>
            <a:gd name="connsiteX3" fmla="*/ 2214562 w 2214562"/>
            <a:gd name="connsiteY3" fmla="*/ 0 h 1809750"/>
            <a:gd name="connsiteX4" fmla="*/ 2214562 w 2214562"/>
            <a:gd name="connsiteY4" fmla="*/ 1809750 h 1809750"/>
            <a:gd name="connsiteX5" fmla="*/ 0 w 2214562"/>
            <a:gd name="connsiteY5" fmla="*/ 1809750 h 1809750"/>
            <a:gd name="connsiteX6" fmla="*/ 0 w 2214562"/>
            <a:gd name="connsiteY6" fmla="*/ 0 h 1809750"/>
            <a:gd name="connsiteX7" fmla="*/ 309562 w 2214562"/>
            <a:gd name="connsiteY7" fmla="*/ 0 h 1809750"/>
            <a:gd name="connsiteX8" fmla="*/ 523875 w 2214562"/>
            <a:gd name="connsiteY8" fmla="*/ 166688 h 18097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2214562" h="1809750">
              <a:moveTo>
                <a:pt x="238125" y="333375"/>
              </a:moveTo>
              <a:lnTo>
                <a:pt x="0" y="214313"/>
              </a:lnTo>
              <a:lnTo>
                <a:pt x="0" y="0"/>
              </a:lnTo>
              <a:lnTo>
                <a:pt x="2214562" y="0"/>
              </a:lnTo>
              <a:lnTo>
                <a:pt x="2214562" y="1809750"/>
              </a:lnTo>
              <a:lnTo>
                <a:pt x="0" y="1809750"/>
              </a:lnTo>
              <a:lnTo>
                <a:pt x="0" y="0"/>
              </a:lnTo>
              <a:lnTo>
                <a:pt x="309562" y="0"/>
              </a:lnTo>
              <a:lnTo>
                <a:pt x="523875" y="166688"/>
              </a:lnTo>
            </a:path>
          </a:pathLst>
        </a:cu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273294</xdr:colOff>
      <xdr:row>47</xdr:row>
      <xdr:rowOff>11206</xdr:rowOff>
    </xdr:from>
    <xdr:to>
      <xdr:col>22</xdr:col>
      <xdr:colOff>102102</xdr:colOff>
      <xdr:row>47</xdr:row>
      <xdr:rowOff>11206</xdr:rowOff>
    </xdr:to>
    <xdr:sp macro="" textlink="">
      <xdr:nvSpPr>
        <xdr:cNvPr id="48" name="Freeform 90">
          <a:extLst>
            <a:ext uri="{FF2B5EF4-FFF2-40B4-BE49-F238E27FC236}">
              <a16:creationId xmlns:a16="http://schemas.microsoft.com/office/drawing/2014/main" id="{CB46D83D-D579-4561-A88E-58854DB6C906}"/>
            </a:ext>
          </a:extLst>
        </xdr:cNvPr>
        <xdr:cNvSpPr/>
      </xdr:nvSpPr>
      <xdr:spPr>
        <a:xfrm>
          <a:off x="14011706" y="18534530"/>
          <a:ext cx="1005425" cy="0"/>
        </a:xfrm>
        <a:custGeom>
          <a:avLst/>
          <a:gdLst>
            <a:gd name="connsiteX0" fmla="*/ 0 w 1619250"/>
            <a:gd name="connsiteY0" fmla="*/ 0 h 0"/>
            <a:gd name="connsiteX1" fmla="*/ 1619250 w 1619250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1619250">
              <a:moveTo>
                <a:pt x="0" y="0"/>
              </a:moveTo>
              <a:lnTo>
                <a:pt x="1619250" y="0"/>
              </a:lnTo>
            </a:path>
          </a:pathLst>
        </a:cu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22</xdr:col>
      <xdr:colOff>15560</xdr:colOff>
      <xdr:row>47</xdr:row>
      <xdr:rowOff>72839</xdr:rowOff>
    </xdr:from>
    <xdr:to>
      <xdr:col>23</xdr:col>
      <xdr:colOff>483104</xdr:colOff>
      <xdr:row>47</xdr:row>
      <xdr:rowOff>72839</xdr:rowOff>
    </xdr:to>
    <xdr:sp macro="" textlink="">
      <xdr:nvSpPr>
        <xdr:cNvPr id="49" name="Freeform 91">
          <a:extLst>
            <a:ext uri="{FF2B5EF4-FFF2-40B4-BE49-F238E27FC236}">
              <a16:creationId xmlns:a16="http://schemas.microsoft.com/office/drawing/2014/main" id="{5974AA31-E7D6-4B40-B370-064B2FF57F80}"/>
            </a:ext>
          </a:extLst>
        </xdr:cNvPr>
        <xdr:cNvSpPr/>
      </xdr:nvSpPr>
      <xdr:spPr>
        <a:xfrm>
          <a:off x="14930589" y="18596163"/>
          <a:ext cx="1005427" cy="0"/>
        </a:xfrm>
        <a:custGeom>
          <a:avLst/>
          <a:gdLst>
            <a:gd name="connsiteX0" fmla="*/ 0 w 1619250"/>
            <a:gd name="connsiteY0" fmla="*/ 0 h 0"/>
            <a:gd name="connsiteX1" fmla="*/ 1619250 w 1619250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1619250">
              <a:moveTo>
                <a:pt x="0" y="0"/>
              </a:moveTo>
              <a:lnTo>
                <a:pt x="1619250" y="0"/>
              </a:lnTo>
            </a:path>
          </a:pathLst>
        </a:cu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371378</xdr:colOff>
      <xdr:row>48</xdr:row>
      <xdr:rowOff>343406</xdr:rowOff>
    </xdr:from>
    <xdr:to>
      <xdr:col>23</xdr:col>
      <xdr:colOff>172104</xdr:colOff>
      <xdr:row>49</xdr:row>
      <xdr:rowOff>62187</xdr:rowOff>
    </xdr:to>
    <xdr:grpSp>
      <xdr:nvGrpSpPr>
        <xdr:cNvPr id="50" name="Group 49">
          <a:extLst>
            <a:ext uri="{FF2B5EF4-FFF2-40B4-BE49-F238E27FC236}">
              <a16:creationId xmlns:a16="http://schemas.microsoft.com/office/drawing/2014/main" id="{81344796-7699-4EB3-8244-38AE5BFF838D}"/>
            </a:ext>
          </a:extLst>
        </xdr:cNvPr>
        <xdr:cNvGrpSpPr/>
      </xdr:nvGrpSpPr>
      <xdr:grpSpPr>
        <a:xfrm>
          <a:off x="12778531" y="17923194"/>
          <a:ext cx="1414373" cy="149087"/>
          <a:chOff x="6155984" y="38185797"/>
          <a:chExt cx="3756651" cy="301936"/>
        </a:xfrm>
      </xdr:grpSpPr>
      <xdr:sp macro="" textlink="">
        <xdr:nvSpPr>
          <xdr:cNvPr id="51" name="Arc 50">
            <a:extLst>
              <a:ext uri="{FF2B5EF4-FFF2-40B4-BE49-F238E27FC236}">
                <a16:creationId xmlns:a16="http://schemas.microsoft.com/office/drawing/2014/main" id="{01730D88-811E-44D1-917A-AB8F4AD8DF42}"/>
              </a:ext>
            </a:extLst>
          </xdr:cNvPr>
          <xdr:cNvSpPr/>
        </xdr:nvSpPr>
        <xdr:spPr>
          <a:xfrm flipH="1" flipV="1">
            <a:off x="6155984" y="38205532"/>
            <a:ext cx="1545053" cy="282201"/>
          </a:xfrm>
          <a:prstGeom prst="arc">
            <a:avLst>
              <a:gd name="adj1" fmla="val 15274665"/>
              <a:gd name="adj2" fmla="val 5960031"/>
            </a:avLst>
          </a:prstGeom>
          <a:ln w="38100"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52" name="Arc 51">
            <a:extLst>
              <a:ext uri="{FF2B5EF4-FFF2-40B4-BE49-F238E27FC236}">
                <a16:creationId xmlns:a16="http://schemas.microsoft.com/office/drawing/2014/main" id="{D7807CC5-42D7-4627-9CB9-098915BD3B7F}"/>
              </a:ext>
            </a:extLst>
          </xdr:cNvPr>
          <xdr:cNvSpPr/>
        </xdr:nvSpPr>
        <xdr:spPr>
          <a:xfrm flipV="1">
            <a:off x="8523105" y="38185797"/>
            <a:ext cx="1389530" cy="280777"/>
          </a:xfrm>
          <a:prstGeom prst="arc">
            <a:avLst>
              <a:gd name="adj1" fmla="val 15274665"/>
              <a:gd name="adj2" fmla="val 5960031"/>
            </a:avLst>
          </a:prstGeom>
          <a:ln w="38100"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cxnSp macro="">
        <xdr:nvCxnSpPr>
          <xdr:cNvPr id="53" name="Straight Connector 52">
            <a:extLst>
              <a:ext uri="{FF2B5EF4-FFF2-40B4-BE49-F238E27FC236}">
                <a16:creationId xmlns:a16="http://schemas.microsoft.com/office/drawing/2014/main" id="{27D359E4-9B57-467A-99B7-061F10BCFC8B}"/>
              </a:ext>
            </a:extLst>
          </xdr:cNvPr>
          <xdr:cNvCxnSpPr>
            <a:stCxn id="51" idx="2"/>
            <a:endCxn id="52" idx="2"/>
          </xdr:cNvCxnSpPr>
        </xdr:nvCxnSpPr>
        <xdr:spPr>
          <a:xfrm flipV="1">
            <a:off x="6951692" y="38185867"/>
            <a:ext cx="2243898" cy="19729"/>
          </a:xfrm>
          <a:prstGeom prst="line">
            <a:avLst/>
          </a:prstGeom>
          <a:ln w="38100"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20</xdr:col>
      <xdr:colOff>273294</xdr:colOff>
      <xdr:row>51</xdr:row>
      <xdr:rowOff>11206</xdr:rowOff>
    </xdr:from>
    <xdr:to>
      <xdr:col>22</xdr:col>
      <xdr:colOff>102102</xdr:colOff>
      <xdr:row>51</xdr:row>
      <xdr:rowOff>11206</xdr:rowOff>
    </xdr:to>
    <xdr:sp macro="" textlink="">
      <xdr:nvSpPr>
        <xdr:cNvPr id="54" name="Freeform 90">
          <a:extLst>
            <a:ext uri="{FF2B5EF4-FFF2-40B4-BE49-F238E27FC236}">
              <a16:creationId xmlns:a16="http://schemas.microsoft.com/office/drawing/2014/main" id="{12E6F55E-210A-4829-A1A2-91A6C6073063}"/>
            </a:ext>
          </a:extLst>
        </xdr:cNvPr>
        <xdr:cNvSpPr/>
      </xdr:nvSpPr>
      <xdr:spPr>
        <a:xfrm>
          <a:off x="14057330" y="18122313"/>
          <a:ext cx="1012629" cy="0"/>
        </a:xfrm>
        <a:custGeom>
          <a:avLst/>
          <a:gdLst>
            <a:gd name="connsiteX0" fmla="*/ 0 w 1619250"/>
            <a:gd name="connsiteY0" fmla="*/ 0 h 0"/>
            <a:gd name="connsiteX1" fmla="*/ 1619250 w 1619250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1619250">
              <a:moveTo>
                <a:pt x="0" y="0"/>
              </a:moveTo>
              <a:lnTo>
                <a:pt x="1619250" y="0"/>
              </a:lnTo>
            </a:path>
          </a:pathLst>
        </a:cu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22</xdr:col>
      <xdr:colOff>15560</xdr:colOff>
      <xdr:row>51</xdr:row>
      <xdr:rowOff>72839</xdr:rowOff>
    </xdr:from>
    <xdr:to>
      <xdr:col>23</xdr:col>
      <xdr:colOff>483104</xdr:colOff>
      <xdr:row>51</xdr:row>
      <xdr:rowOff>72839</xdr:rowOff>
    </xdr:to>
    <xdr:sp macro="" textlink="">
      <xdr:nvSpPr>
        <xdr:cNvPr id="55" name="Freeform 91">
          <a:extLst>
            <a:ext uri="{FF2B5EF4-FFF2-40B4-BE49-F238E27FC236}">
              <a16:creationId xmlns:a16="http://schemas.microsoft.com/office/drawing/2014/main" id="{FD4E8BDC-D8E2-41DD-A061-8D36C1E90201}"/>
            </a:ext>
          </a:extLst>
        </xdr:cNvPr>
        <xdr:cNvSpPr/>
      </xdr:nvSpPr>
      <xdr:spPr>
        <a:xfrm>
          <a:off x="14983417" y="18183946"/>
          <a:ext cx="1011830" cy="0"/>
        </a:xfrm>
        <a:custGeom>
          <a:avLst/>
          <a:gdLst>
            <a:gd name="connsiteX0" fmla="*/ 0 w 1619250"/>
            <a:gd name="connsiteY0" fmla="*/ 0 h 0"/>
            <a:gd name="connsiteX1" fmla="*/ 1619250 w 1619250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1619250">
              <a:moveTo>
                <a:pt x="0" y="0"/>
              </a:moveTo>
              <a:lnTo>
                <a:pt x="1619250" y="0"/>
              </a:lnTo>
            </a:path>
          </a:pathLst>
        </a:cu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371378</xdr:colOff>
      <xdr:row>53</xdr:row>
      <xdr:rowOff>5949</xdr:rowOff>
    </xdr:from>
    <xdr:to>
      <xdr:col>23</xdr:col>
      <xdr:colOff>172104</xdr:colOff>
      <xdr:row>53</xdr:row>
      <xdr:rowOff>62187</xdr:rowOff>
    </xdr:to>
    <xdr:grpSp>
      <xdr:nvGrpSpPr>
        <xdr:cNvPr id="56" name="Group 55">
          <a:extLst>
            <a:ext uri="{FF2B5EF4-FFF2-40B4-BE49-F238E27FC236}">
              <a16:creationId xmlns:a16="http://schemas.microsoft.com/office/drawing/2014/main" id="{78D6B84E-969F-46B8-821A-7AD9883E7536}"/>
            </a:ext>
          </a:extLst>
        </xdr:cNvPr>
        <xdr:cNvGrpSpPr/>
      </xdr:nvGrpSpPr>
      <xdr:grpSpPr>
        <a:xfrm>
          <a:off x="12778531" y="19486255"/>
          <a:ext cx="1414373" cy="56238"/>
          <a:chOff x="6155984" y="38185797"/>
          <a:chExt cx="3756651" cy="301936"/>
        </a:xfrm>
      </xdr:grpSpPr>
      <xdr:sp macro="" textlink="">
        <xdr:nvSpPr>
          <xdr:cNvPr id="57" name="Arc 56">
            <a:extLst>
              <a:ext uri="{FF2B5EF4-FFF2-40B4-BE49-F238E27FC236}">
                <a16:creationId xmlns:a16="http://schemas.microsoft.com/office/drawing/2014/main" id="{1832CA17-774E-4AAF-8A2B-5B424DA2D615}"/>
              </a:ext>
            </a:extLst>
          </xdr:cNvPr>
          <xdr:cNvSpPr/>
        </xdr:nvSpPr>
        <xdr:spPr>
          <a:xfrm flipH="1" flipV="1">
            <a:off x="6155984" y="38205532"/>
            <a:ext cx="1545053" cy="282201"/>
          </a:xfrm>
          <a:prstGeom prst="arc">
            <a:avLst>
              <a:gd name="adj1" fmla="val 15274665"/>
              <a:gd name="adj2" fmla="val 5960031"/>
            </a:avLst>
          </a:prstGeom>
          <a:ln w="38100"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58" name="Arc 57">
            <a:extLst>
              <a:ext uri="{FF2B5EF4-FFF2-40B4-BE49-F238E27FC236}">
                <a16:creationId xmlns:a16="http://schemas.microsoft.com/office/drawing/2014/main" id="{0DD31BC3-97A0-4BD8-98BE-30BEA939E828}"/>
              </a:ext>
            </a:extLst>
          </xdr:cNvPr>
          <xdr:cNvSpPr/>
        </xdr:nvSpPr>
        <xdr:spPr>
          <a:xfrm flipV="1">
            <a:off x="8523105" y="38185797"/>
            <a:ext cx="1389530" cy="280777"/>
          </a:xfrm>
          <a:prstGeom prst="arc">
            <a:avLst>
              <a:gd name="adj1" fmla="val 15274665"/>
              <a:gd name="adj2" fmla="val 5960031"/>
            </a:avLst>
          </a:prstGeom>
          <a:ln w="38100"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cxnSp macro="">
        <xdr:nvCxnSpPr>
          <xdr:cNvPr id="59" name="Straight Connector 58">
            <a:extLst>
              <a:ext uri="{FF2B5EF4-FFF2-40B4-BE49-F238E27FC236}">
                <a16:creationId xmlns:a16="http://schemas.microsoft.com/office/drawing/2014/main" id="{3BB8E893-6368-43F6-AE3B-A6C4B41D2F07}"/>
              </a:ext>
            </a:extLst>
          </xdr:cNvPr>
          <xdr:cNvCxnSpPr>
            <a:stCxn id="57" idx="2"/>
            <a:endCxn id="58" idx="2"/>
          </xdr:cNvCxnSpPr>
        </xdr:nvCxnSpPr>
        <xdr:spPr>
          <a:xfrm flipV="1">
            <a:off x="6951692" y="38185867"/>
            <a:ext cx="2243898" cy="19729"/>
          </a:xfrm>
          <a:prstGeom prst="line">
            <a:avLst/>
          </a:prstGeom>
          <a:ln w="38100"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20</xdr:col>
      <xdr:colOff>273294</xdr:colOff>
      <xdr:row>57</xdr:row>
      <xdr:rowOff>11206</xdr:rowOff>
    </xdr:from>
    <xdr:to>
      <xdr:col>22</xdr:col>
      <xdr:colOff>102102</xdr:colOff>
      <xdr:row>57</xdr:row>
      <xdr:rowOff>11206</xdr:rowOff>
    </xdr:to>
    <xdr:sp macro="" textlink="">
      <xdr:nvSpPr>
        <xdr:cNvPr id="60" name="Freeform 90">
          <a:extLst>
            <a:ext uri="{FF2B5EF4-FFF2-40B4-BE49-F238E27FC236}">
              <a16:creationId xmlns:a16="http://schemas.microsoft.com/office/drawing/2014/main" id="{6CA542FF-21B3-434A-9CC8-B1B7B4656383}"/>
            </a:ext>
          </a:extLst>
        </xdr:cNvPr>
        <xdr:cNvSpPr/>
      </xdr:nvSpPr>
      <xdr:spPr>
        <a:xfrm>
          <a:off x="14057330" y="19591885"/>
          <a:ext cx="1012629" cy="0"/>
        </a:xfrm>
        <a:custGeom>
          <a:avLst/>
          <a:gdLst>
            <a:gd name="connsiteX0" fmla="*/ 0 w 1619250"/>
            <a:gd name="connsiteY0" fmla="*/ 0 h 0"/>
            <a:gd name="connsiteX1" fmla="*/ 1619250 w 1619250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1619250">
              <a:moveTo>
                <a:pt x="0" y="0"/>
              </a:moveTo>
              <a:lnTo>
                <a:pt x="1619250" y="0"/>
              </a:lnTo>
            </a:path>
          </a:pathLst>
        </a:cu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22</xdr:col>
      <xdr:colOff>15560</xdr:colOff>
      <xdr:row>57</xdr:row>
      <xdr:rowOff>72839</xdr:rowOff>
    </xdr:from>
    <xdr:to>
      <xdr:col>23</xdr:col>
      <xdr:colOff>483104</xdr:colOff>
      <xdr:row>57</xdr:row>
      <xdr:rowOff>72839</xdr:rowOff>
    </xdr:to>
    <xdr:sp macro="" textlink="">
      <xdr:nvSpPr>
        <xdr:cNvPr id="61" name="Freeform 91">
          <a:extLst>
            <a:ext uri="{FF2B5EF4-FFF2-40B4-BE49-F238E27FC236}">
              <a16:creationId xmlns:a16="http://schemas.microsoft.com/office/drawing/2014/main" id="{F85C0143-9E55-4215-93FD-59EDB2D138E7}"/>
            </a:ext>
          </a:extLst>
        </xdr:cNvPr>
        <xdr:cNvSpPr/>
      </xdr:nvSpPr>
      <xdr:spPr>
        <a:xfrm>
          <a:off x="14983417" y="19653518"/>
          <a:ext cx="1011830" cy="0"/>
        </a:xfrm>
        <a:custGeom>
          <a:avLst/>
          <a:gdLst>
            <a:gd name="connsiteX0" fmla="*/ 0 w 1619250"/>
            <a:gd name="connsiteY0" fmla="*/ 0 h 0"/>
            <a:gd name="connsiteX1" fmla="*/ 1619250 w 1619250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1619250">
              <a:moveTo>
                <a:pt x="0" y="0"/>
              </a:moveTo>
              <a:lnTo>
                <a:pt x="1619250" y="0"/>
              </a:lnTo>
            </a:path>
          </a:pathLst>
        </a:cu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273294</xdr:colOff>
      <xdr:row>55</xdr:row>
      <xdr:rowOff>11206</xdr:rowOff>
    </xdr:from>
    <xdr:to>
      <xdr:col>22</xdr:col>
      <xdr:colOff>102102</xdr:colOff>
      <xdr:row>55</xdr:row>
      <xdr:rowOff>11206</xdr:rowOff>
    </xdr:to>
    <xdr:sp macro="" textlink="">
      <xdr:nvSpPr>
        <xdr:cNvPr id="62" name="Freeform 90">
          <a:extLst>
            <a:ext uri="{FF2B5EF4-FFF2-40B4-BE49-F238E27FC236}">
              <a16:creationId xmlns:a16="http://schemas.microsoft.com/office/drawing/2014/main" id="{4D3610EB-4065-4FEC-89D8-111275440EDA}"/>
            </a:ext>
          </a:extLst>
        </xdr:cNvPr>
        <xdr:cNvSpPr/>
      </xdr:nvSpPr>
      <xdr:spPr>
        <a:xfrm>
          <a:off x="14057330" y="21660170"/>
          <a:ext cx="1012629" cy="0"/>
        </a:xfrm>
        <a:custGeom>
          <a:avLst/>
          <a:gdLst>
            <a:gd name="connsiteX0" fmla="*/ 0 w 1619250"/>
            <a:gd name="connsiteY0" fmla="*/ 0 h 0"/>
            <a:gd name="connsiteX1" fmla="*/ 1619250 w 1619250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1619250">
              <a:moveTo>
                <a:pt x="0" y="0"/>
              </a:moveTo>
              <a:lnTo>
                <a:pt x="1619250" y="0"/>
              </a:lnTo>
            </a:path>
          </a:pathLst>
        </a:cu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22</xdr:col>
      <xdr:colOff>15560</xdr:colOff>
      <xdr:row>55</xdr:row>
      <xdr:rowOff>72839</xdr:rowOff>
    </xdr:from>
    <xdr:to>
      <xdr:col>23</xdr:col>
      <xdr:colOff>483104</xdr:colOff>
      <xdr:row>55</xdr:row>
      <xdr:rowOff>72839</xdr:rowOff>
    </xdr:to>
    <xdr:sp macro="" textlink="">
      <xdr:nvSpPr>
        <xdr:cNvPr id="63" name="Freeform 91">
          <a:extLst>
            <a:ext uri="{FF2B5EF4-FFF2-40B4-BE49-F238E27FC236}">
              <a16:creationId xmlns:a16="http://schemas.microsoft.com/office/drawing/2014/main" id="{61344AD3-0146-4110-BC01-72B70C614259}"/>
            </a:ext>
          </a:extLst>
        </xdr:cNvPr>
        <xdr:cNvSpPr/>
      </xdr:nvSpPr>
      <xdr:spPr>
        <a:xfrm>
          <a:off x="14983417" y="21721803"/>
          <a:ext cx="1011830" cy="0"/>
        </a:xfrm>
        <a:custGeom>
          <a:avLst/>
          <a:gdLst>
            <a:gd name="connsiteX0" fmla="*/ 0 w 1619250"/>
            <a:gd name="connsiteY0" fmla="*/ 0 h 0"/>
            <a:gd name="connsiteX1" fmla="*/ 1619250 w 1619250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1619250">
              <a:moveTo>
                <a:pt x="0" y="0"/>
              </a:moveTo>
              <a:lnTo>
                <a:pt x="1619250" y="0"/>
              </a:lnTo>
            </a:path>
          </a:pathLst>
        </a:cu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21</xdr:col>
      <xdr:colOff>145676</xdr:colOff>
      <xdr:row>58</xdr:row>
      <xdr:rowOff>108339</xdr:rowOff>
    </xdr:from>
    <xdr:to>
      <xdr:col>22</xdr:col>
      <xdr:colOff>529478</xdr:colOff>
      <xdr:row>60</xdr:row>
      <xdr:rowOff>342699</xdr:rowOff>
    </xdr:to>
    <xdr:sp macro="" textlink="">
      <xdr:nvSpPr>
        <xdr:cNvPr id="64" name="Freeform: Shape 63">
          <a:extLst>
            <a:ext uri="{FF2B5EF4-FFF2-40B4-BE49-F238E27FC236}">
              <a16:creationId xmlns:a16="http://schemas.microsoft.com/office/drawing/2014/main" id="{F00B111F-A22D-4841-B764-D2FBADDFF4DF}"/>
            </a:ext>
          </a:extLst>
        </xdr:cNvPr>
        <xdr:cNvSpPr/>
      </xdr:nvSpPr>
      <xdr:spPr>
        <a:xfrm>
          <a:off x="14487605" y="6789446"/>
          <a:ext cx="1009730" cy="914717"/>
        </a:xfrm>
        <a:custGeom>
          <a:avLst/>
          <a:gdLst>
            <a:gd name="connsiteX0" fmla="*/ 0 w 976312"/>
            <a:gd name="connsiteY0" fmla="*/ 0 h 1333500"/>
            <a:gd name="connsiteX1" fmla="*/ 0 w 976312"/>
            <a:gd name="connsiteY1" fmla="*/ 357188 h 1333500"/>
            <a:gd name="connsiteX2" fmla="*/ 976312 w 976312"/>
            <a:gd name="connsiteY2" fmla="*/ 1333500 h 13335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976312" h="1333500">
              <a:moveTo>
                <a:pt x="0" y="0"/>
              </a:moveTo>
              <a:lnTo>
                <a:pt x="0" y="357188"/>
              </a:lnTo>
              <a:lnTo>
                <a:pt x="976312" y="1333500"/>
              </a:lnTo>
            </a:path>
          </a:pathLst>
        </a:cu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x-none" sz="1100"/>
        </a:p>
      </xdr:txBody>
    </xdr:sp>
    <xdr:clientData/>
  </xdr:twoCellAnchor>
  <xdr:twoCellAnchor>
    <xdr:from>
      <xdr:col>20</xdr:col>
      <xdr:colOff>495116</xdr:colOff>
      <xdr:row>61</xdr:row>
      <xdr:rowOff>137098</xdr:rowOff>
    </xdr:from>
    <xdr:to>
      <xdr:col>23</xdr:col>
      <xdr:colOff>143246</xdr:colOff>
      <xdr:row>63</xdr:row>
      <xdr:rowOff>118000</xdr:rowOff>
    </xdr:to>
    <xdr:grpSp>
      <xdr:nvGrpSpPr>
        <xdr:cNvPr id="69" name="Group 68">
          <a:extLst>
            <a:ext uri="{FF2B5EF4-FFF2-40B4-BE49-F238E27FC236}">
              <a16:creationId xmlns:a16="http://schemas.microsoft.com/office/drawing/2014/main" id="{D4FBFD3C-A03A-42EB-B05C-21D3140124ED}"/>
            </a:ext>
          </a:extLst>
        </xdr:cNvPr>
        <xdr:cNvGrpSpPr/>
      </xdr:nvGrpSpPr>
      <xdr:grpSpPr>
        <a:xfrm>
          <a:off x="12902269" y="22477145"/>
          <a:ext cx="1261777" cy="716008"/>
          <a:chOff x="8720977" y="45723401"/>
          <a:chExt cx="2196665" cy="900840"/>
        </a:xfrm>
      </xdr:grpSpPr>
      <xdr:sp macro="" textlink="">
        <xdr:nvSpPr>
          <xdr:cNvPr id="70" name="Freeform: Shape 69">
            <a:extLst>
              <a:ext uri="{FF2B5EF4-FFF2-40B4-BE49-F238E27FC236}">
                <a16:creationId xmlns:a16="http://schemas.microsoft.com/office/drawing/2014/main" id="{A06901DA-F82B-4B60-BAE9-45876472D997}"/>
              </a:ext>
            </a:extLst>
          </xdr:cNvPr>
          <xdr:cNvSpPr/>
        </xdr:nvSpPr>
        <xdr:spPr>
          <a:xfrm>
            <a:off x="8753791" y="45723401"/>
            <a:ext cx="1273428" cy="872821"/>
          </a:xfrm>
          <a:custGeom>
            <a:avLst/>
            <a:gdLst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5" fmla="*/ 3810000 w 3905250"/>
              <a:gd name="connsiteY5" fmla="*/ 785812 h 1071562"/>
              <a:gd name="connsiteX6" fmla="*/ 1285875 w 3905250"/>
              <a:gd name="connsiteY6" fmla="*/ 357187 h 1071562"/>
              <a:gd name="connsiteX7" fmla="*/ 1285875 w 3905250"/>
              <a:gd name="connsiteY7" fmla="*/ 47625 h 1071562"/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5" fmla="*/ 3810000 w 3905250"/>
              <a:gd name="connsiteY5" fmla="*/ 785812 h 1071562"/>
              <a:gd name="connsiteX6" fmla="*/ 1285875 w 3905250"/>
              <a:gd name="connsiteY6" fmla="*/ 357187 h 1071562"/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5" fmla="*/ 3810000 w 3905250"/>
              <a:gd name="connsiteY5" fmla="*/ 785812 h 1071562"/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0" fmla="*/ 1690687 w 2331912"/>
              <a:gd name="connsiteY0" fmla="*/ 0 h 1071562"/>
              <a:gd name="connsiteX1" fmla="*/ 1690687 w 2331912"/>
              <a:gd name="connsiteY1" fmla="*/ 357187 h 1071562"/>
              <a:gd name="connsiteX2" fmla="*/ 71437 w 2331912"/>
              <a:gd name="connsiteY2" fmla="*/ 738187 h 1071562"/>
              <a:gd name="connsiteX3" fmla="*/ 0 w 2331912"/>
              <a:gd name="connsiteY3" fmla="*/ 1071562 h 1071562"/>
              <a:gd name="connsiteX4" fmla="*/ 2331912 w 2331912"/>
              <a:gd name="connsiteY4" fmla="*/ 1023937 h 1071562"/>
              <a:gd name="connsiteX0" fmla="*/ 1690687 w 1690687"/>
              <a:gd name="connsiteY0" fmla="*/ 0 h 1071562"/>
              <a:gd name="connsiteX1" fmla="*/ 1690687 w 1690687"/>
              <a:gd name="connsiteY1" fmla="*/ 357187 h 1071562"/>
              <a:gd name="connsiteX2" fmla="*/ 71437 w 1690687"/>
              <a:gd name="connsiteY2" fmla="*/ 738187 h 1071562"/>
              <a:gd name="connsiteX3" fmla="*/ 0 w 1690687"/>
              <a:gd name="connsiteY3" fmla="*/ 1071562 h 1071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690687" h="1071562">
                <a:moveTo>
                  <a:pt x="1690687" y="0"/>
                </a:moveTo>
                <a:lnTo>
                  <a:pt x="1690687" y="357187"/>
                </a:lnTo>
                <a:lnTo>
                  <a:pt x="71437" y="738187"/>
                </a:lnTo>
                <a:lnTo>
                  <a:pt x="0" y="1071562"/>
                </a:lnTo>
              </a:path>
            </a:pathLst>
          </a:custGeom>
          <a:ln w="381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x-none" sz="1100"/>
          </a:p>
        </xdr:txBody>
      </xdr:sp>
      <xdr:sp macro="" textlink="">
        <xdr:nvSpPr>
          <xdr:cNvPr id="71" name="Freeform: Shape 70">
            <a:extLst>
              <a:ext uri="{FF2B5EF4-FFF2-40B4-BE49-F238E27FC236}">
                <a16:creationId xmlns:a16="http://schemas.microsoft.com/office/drawing/2014/main" id="{D5694AE6-413F-4697-B676-84161957FFA7}"/>
              </a:ext>
            </a:extLst>
          </xdr:cNvPr>
          <xdr:cNvSpPr/>
        </xdr:nvSpPr>
        <xdr:spPr>
          <a:xfrm flipH="1">
            <a:off x="9580377" y="45747612"/>
            <a:ext cx="1305051" cy="876629"/>
          </a:xfrm>
          <a:custGeom>
            <a:avLst/>
            <a:gdLst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5" fmla="*/ 3810000 w 3905250"/>
              <a:gd name="connsiteY5" fmla="*/ 785812 h 1071562"/>
              <a:gd name="connsiteX6" fmla="*/ 1285875 w 3905250"/>
              <a:gd name="connsiteY6" fmla="*/ 357187 h 1071562"/>
              <a:gd name="connsiteX7" fmla="*/ 1285875 w 3905250"/>
              <a:gd name="connsiteY7" fmla="*/ 47625 h 1071562"/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5" fmla="*/ 3810000 w 3905250"/>
              <a:gd name="connsiteY5" fmla="*/ 785812 h 1071562"/>
              <a:gd name="connsiteX6" fmla="*/ 1285875 w 3905250"/>
              <a:gd name="connsiteY6" fmla="*/ 357187 h 1071562"/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5" fmla="*/ 3810000 w 3905250"/>
              <a:gd name="connsiteY5" fmla="*/ 785812 h 1071562"/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0" fmla="*/ 1690687 w 2331912"/>
              <a:gd name="connsiteY0" fmla="*/ 0 h 1071562"/>
              <a:gd name="connsiteX1" fmla="*/ 1690687 w 2331912"/>
              <a:gd name="connsiteY1" fmla="*/ 357187 h 1071562"/>
              <a:gd name="connsiteX2" fmla="*/ 71437 w 2331912"/>
              <a:gd name="connsiteY2" fmla="*/ 738187 h 1071562"/>
              <a:gd name="connsiteX3" fmla="*/ 0 w 2331912"/>
              <a:gd name="connsiteY3" fmla="*/ 1071562 h 1071562"/>
              <a:gd name="connsiteX4" fmla="*/ 2331912 w 2331912"/>
              <a:gd name="connsiteY4" fmla="*/ 1023937 h 1071562"/>
              <a:gd name="connsiteX0" fmla="*/ 1690687 w 1690687"/>
              <a:gd name="connsiteY0" fmla="*/ 0 h 1071562"/>
              <a:gd name="connsiteX1" fmla="*/ 1690687 w 1690687"/>
              <a:gd name="connsiteY1" fmla="*/ 357187 h 1071562"/>
              <a:gd name="connsiteX2" fmla="*/ 71437 w 1690687"/>
              <a:gd name="connsiteY2" fmla="*/ 738187 h 1071562"/>
              <a:gd name="connsiteX3" fmla="*/ 0 w 1690687"/>
              <a:gd name="connsiteY3" fmla="*/ 1071562 h 1071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690687" h="1071562">
                <a:moveTo>
                  <a:pt x="1690687" y="0"/>
                </a:moveTo>
                <a:lnTo>
                  <a:pt x="1690687" y="357187"/>
                </a:lnTo>
                <a:lnTo>
                  <a:pt x="71437" y="738187"/>
                </a:lnTo>
                <a:lnTo>
                  <a:pt x="0" y="1071562"/>
                </a:lnTo>
              </a:path>
            </a:pathLst>
          </a:custGeom>
          <a:ln w="381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x-none" sz="1100"/>
          </a:p>
        </xdr:txBody>
      </xdr:sp>
      <xdr:sp macro="" textlink="">
        <xdr:nvSpPr>
          <xdr:cNvPr id="72" name="Freeform: Shape 71">
            <a:extLst>
              <a:ext uri="{FF2B5EF4-FFF2-40B4-BE49-F238E27FC236}">
                <a16:creationId xmlns:a16="http://schemas.microsoft.com/office/drawing/2014/main" id="{382C479D-FFDA-4F9E-9547-DB620C966F96}"/>
              </a:ext>
            </a:extLst>
          </xdr:cNvPr>
          <xdr:cNvSpPr/>
        </xdr:nvSpPr>
        <xdr:spPr>
          <a:xfrm flipV="1">
            <a:off x="8720977" y="46549042"/>
            <a:ext cx="2196665" cy="71681"/>
          </a:xfrm>
          <a:custGeom>
            <a:avLst/>
            <a:gdLst>
              <a:gd name="connsiteX0" fmla="*/ 0 w 2357438"/>
              <a:gd name="connsiteY0" fmla="*/ 0 h 0"/>
              <a:gd name="connsiteX1" fmla="*/ 2357438 w 2357438"/>
              <a:gd name="connsiteY1" fmla="*/ 0 h 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</a:cxnLst>
            <a:rect l="l" t="t" r="r" b="b"/>
            <a:pathLst>
              <a:path w="2357438">
                <a:moveTo>
                  <a:pt x="0" y="0"/>
                </a:moveTo>
                <a:lnTo>
                  <a:pt x="2357438" y="0"/>
                </a:lnTo>
              </a:path>
            </a:pathLst>
          </a:custGeom>
          <a:ln w="381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x-none" sz="1100"/>
          </a:p>
        </xdr:txBody>
      </xdr:sp>
    </xdr:grpSp>
    <xdr:clientData/>
  </xdr:twoCellAnchor>
  <xdr:twoCellAnchor>
    <xdr:from>
      <xdr:col>20</xdr:col>
      <xdr:colOff>289381</xdr:colOff>
      <xdr:row>65</xdr:row>
      <xdr:rowOff>198249</xdr:rowOff>
    </xdr:from>
    <xdr:to>
      <xdr:col>23</xdr:col>
      <xdr:colOff>133342</xdr:colOff>
      <xdr:row>66</xdr:row>
      <xdr:rowOff>165739</xdr:rowOff>
    </xdr:to>
    <xdr:sp macro="" textlink="">
      <xdr:nvSpPr>
        <xdr:cNvPr id="74" name="Freeform 120">
          <a:extLst>
            <a:ext uri="{FF2B5EF4-FFF2-40B4-BE49-F238E27FC236}">
              <a16:creationId xmlns:a16="http://schemas.microsoft.com/office/drawing/2014/main" id="{395AF45B-5D80-4A3A-BAE9-B57704AD018C}"/>
            </a:ext>
          </a:extLst>
        </xdr:cNvPr>
        <xdr:cNvSpPr/>
      </xdr:nvSpPr>
      <xdr:spPr>
        <a:xfrm>
          <a:off x="14073417" y="24677499"/>
          <a:ext cx="1572068" cy="375704"/>
        </a:xfrm>
        <a:custGeom>
          <a:avLst/>
          <a:gdLst>
            <a:gd name="connsiteX0" fmla="*/ 0 w 3996764"/>
            <a:gd name="connsiteY0" fmla="*/ 0 h 298823"/>
            <a:gd name="connsiteX1" fmla="*/ 1643529 w 3996764"/>
            <a:gd name="connsiteY1" fmla="*/ 0 h 298823"/>
            <a:gd name="connsiteX2" fmla="*/ 2745441 w 3996764"/>
            <a:gd name="connsiteY2" fmla="*/ 298823 h 298823"/>
            <a:gd name="connsiteX3" fmla="*/ 3996764 w 3996764"/>
            <a:gd name="connsiteY3" fmla="*/ 298823 h 298823"/>
            <a:gd name="connsiteX0" fmla="*/ 0 w 2745441"/>
            <a:gd name="connsiteY0" fmla="*/ 0 h 298823"/>
            <a:gd name="connsiteX1" fmla="*/ 1643529 w 2745441"/>
            <a:gd name="connsiteY1" fmla="*/ 0 h 298823"/>
            <a:gd name="connsiteX2" fmla="*/ 2745441 w 2745441"/>
            <a:gd name="connsiteY2" fmla="*/ 298823 h 29882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745441" h="298823">
              <a:moveTo>
                <a:pt x="0" y="0"/>
              </a:moveTo>
              <a:lnTo>
                <a:pt x="1643529" y="0"/>
              </a:lnTo>
              <a:lnTo>
                <a:pt x="2745441" y="298823"/>
              </a:lnTo>
            </a:path>
          </a:pathLst>
        </a:custGeom>
        <a:ln w="38100">
          <a:solidFill>
            <a:sysClr val="windowText" lastClr="000000"/>
          </a:solidFill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495116</xdr:colOff>
      <xdr:row>67</xdr:row>
      <xdr:rowOff>137098</xdr:rowOff>
    </xdr:from>
    <xdr:to>
      <xdr:col>23</xdr:col>
      <xdr:colOff>143246</xdr:colOff>
      <xdr:row>69</xdr:row>
      <xdr:rowOff>118000</xdr:rowOff>
    </xdr:to>
    <xdr:grpSp>
      <xdr:nvGrpSpPr>
        <xdr:cNvPr id="79" name="Group 78">
          <a:extLst>
            <a:ext uri="{FF2B5EF4-FFF2-40B4-BE49-F238E27FC236}">
              <a16:creationId xmlns:a16="http://schemas.microsoft.com/office/drawing/2014/main" id="{8C2773FD-DF0C-444B-88E3-D95E966CBD57}"/>
            </a:ext>
          </a:extLst>
        </xdr:cNvPr>
        <xdr:cNvGrpSpPr/>
      </xdr:nvGrpSpPr>
      <xdr:grpSpPr>
        <a:xfrm>
          <a:off x="12902269" y="24601780"/>
          <a:ext cx="1261777" cy="716008"/>
          <a:chOff x="8720977" y="45723401"/>
          <a:chExt cx="2196665" cy="900840"/>
        </a:xfrm>
      </xdr:grpSpPr>
      <xdr:sp macro="" textlink="">
        <xdr:nvSpPr>
          <xdr:cNvPr id="80" name="Freeform: Shape 79">
            <a:extLst>
              <a:ext uri="{FF2B5EF4-FFF2-40B4-BE49-F238E27FC236}">
                <a16:creationId xmlns:a16="http://schemas.microsoft.com/office/drawing/2014/main" id="{54C3B4A3-6F50-4D92-97E6-0924D7FA7068}"/>
              </a:ext>
            </a:extLst>
          </xdr:cNvPr>
          <xdr:cNvSpPr/>
        </xdr:nvSpPr>
        <xdr:spPr>
          <a:xfrm>
            <a:off x="8753791" y="45723401"/>
            <a:ext cx="1273428" cy="872821"/>
          </a:xfrm>
          <a:custGeom>
            <a:avLst/>
            <a:gdLst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5" fmla="*/ 3810000 w 3905250"/>
              <a:gd name="connsiteY5" fmla="*/ 785812 h 1071562"/>
              <a:gd name="connsiteX6" fmla="*/ 1285875 w 3905250"/>
              <a:gd name="connsiteY6" fmla="*/ 357187 h 1071562"/>
              <a:gd name="connsiteX7" fmla="*/ 1285875 w 3905250"/>
              <a:gd name="connsiteY7" fmla="*/ 47625 h 1071562"/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5" fmla="*/ 3810000 w 3905250"/>
              <a:gd name="connsiteY5" fmla="*/ 785812 h 1071562"/>
              <a:gd name="connsiteX6" fmla="*/ 1285875 w 3905250"/>
              <a:gd name="connsiteY6" fmla="*/ 357187 h 1071562"/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5" fmla="*/ 3810000 w 3905250"/>
              <a:gd name="connsiteY5" fmla="*/ 785812 h 1071562"/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0" fmla="*/ 1690687 w 2331912"/>
              <a:gd name="connsiteY0" fmla="*/ 0 h 1071562"/>
              <a:gd name="connsiteX1" fmla="*/ 1690687 w 2331912"/>
              <a:gd name="connsiteY1" fmla="*/ 357187 h 1071562"/>
              <a:gd name="connsiteX2" fmla="*/ 71437 w 2331912"/>
              <a:gd name="connsiteY2" fmla="*/ 738187 h 1071562"/>
              <a:gd name="connsiteX3" fmla="*/ 0 w 2331912"/>
              <a:gd name="connsiteY3" fmla="*/ 1071562 h 1071562"/>
              <a:gd name="connsiteX4" fmla="*/ 2331912 w 2331912"/>
              <a:gd name="connsiteY4" fmla="*/ 1023937 h 1071562"/>
              <a:gd name="connsiteX0" fmla="*/ 1690687 w 1690687"/>
              <a:gd name="connsiteY0" fmla="*/ 0 h 1071562"/>
              <a:gd name="connsiteX1" fmla="*/ 1690687 w 1690687"/>
              <a:gd name="connsiteY1" fmla="*/ 357187 h 1071562"/>
              <a:gd name="connsiteX2" fmla="*/ 71437 w 1690687"/>
              <a:gd name="connsiteY2" fmla="*/ 738187 h 1071562"/>
              <a:gd name="connsiteX3" fmla="*/ 0 w 1690687"/>
              <a:gd name="connsiteY3" fmla="*/ 1071562 h 1071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690687" h="1071562">
                <a:moveTo>
                  <a:pt x="1690687" y="0"/>
                </a:moveTo>
                <a:lnTo>
                  <a:pt x="1690687" y="357187"/>
                </a:lnTo>
                <a:lnTo>
                  <a:pt x="71437" y="738187"/>
                </a:lnTo>
                <a:lnTo>
                  <a:pt x="0" y="1071562"/>
                </a:lnTo>
              </a:path>
            </a:pathLst>
          </a:custGeom>
          <a:ln w="381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x-none" sz="1100"/>
          </a:p>
        </xdr:txBody>
      </xdr:sp>
      <xdr:sp macro="" textlink="">
        <xdr:nvSpPr>
          <xdr:cNvPr id="81" name="Freeform: Shape 80">
            <a:extLst>
              <a:ext uri="{FF2B5EF4-FFF2-40B4-BE49-F238E27FC236}">
                <a16:creationId xmlns:a16="http://schemas.microsoft.com/office/drawing/2014/main" id="{7C2BDCB3-FF11-4A79-A20A-8565BB82A171}"/>
              </a:ext>
            </a:extLst>
          </xdr:cNvPr>
          <xdr:cNvSpPr/>
        </xdr:nvSpPr>
        <xdr:spPr>
          <a:xfrm flipH="1">
            <a:off x="9580377" y="45747612"/>
            <a:ext cx="1305051" cy="876629"/>
          </a:xfrm>
          <a:custGeom>
            <a:avLst/>
            <a:gdLst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5" fmla="*/ 3810000 w 3905250"/>
              <a:gd name="connsiteY5" fmla="*/ 785812 h 1071562"/>
              <a:gd name="connsiteX6" fmla="*/ 1285875 w 3905250"/>
              <a:gd name="connsiteY6" fmla="*/ 357187 h 1071562"/>
              <a:gd name="connsiteX7" fmla="*/ 1285875 w 3905250"/>
              <a:gd name="connsiteY7" fmla="*/ 47625 h 1071562"/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5" fmla="*/ 3810000 w 3905250"/>
              <a:gd name="connsiteY5" fmla="*/ 785812 h 1071562"/>
              <a:gd name="connsiteX6" fmla="*/ 1285875 w 3905250"/>
              <a:gd name="connsiteY6" fmla="*/ 357187 h 1071562"/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5" fmla="*/ 3810000 w 3905250"/>
              <a:gd name="connsiteY5" fmla="*/ 785812 h 1071562"/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0" fmla="*/ 1690687 w 2331912"/>
              <a:gd name="connsiteY0" fmla="*/ 0 h 1071562"/>
              <a:gd name="connsiteX1" fmla="*/ 1690687 w 2331912"/>
              <a:gd name="connsiteY1" fmla="*/ 357187 h 1071562"/>
              <a:gd name="connsiteX2" fmla="*/ 71437 w 2331912"/>
              <a:gd name="connsiteY2" fmla="*/ 738187 h 1071562"/>
              <a:gd name="connsiteX3" fmla="*/ 0 w 2331912"/>
              <a:gd name="connsiteY3" fmla="*/ 1071562 h 1071562"/>
              <a:gd name="connsiteX4" fmla="*/ 2331912 w 2331912"/>
              <a:gd name="connsiteY4" fmla="*/ 1023937 h 1071562"/>
              <a:gd name="connsiteX0" fmla="*/ 1690687 w 1690687"/>
              <a:gd name="connsiteY0" fmla="*/ 0 h 1071562"/>
              <a:gd name="connsiteX1" fmla="*/ 1690687 w 1690687"/>
              <a:gd name="connsiteY1" fmla="*/ 357187 h 1071562"/>
              <a:gd name="connsiteX2" fmla="*/ 71437 w 1690687"/>
              <a:gd name="connsiteY2" fmla="*/ 738187 h 1071562"/>
              <a:gd name="connsiteX3" fmla="*/ 0 w 1690687"/>
              <a:gd name="connsiteY3" fmla="*/ 1071562 h 1071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690687" h="1071562">
                <a:moveTo>
                  <a:pt x="1690687" y="0"/>
                </a:moveTo>
                <a:lnTo>
                  <a:pt x="1690687" y="357187"/>
                </a:lnTo>
                <a:lnTo>
                  <a:pt x="71437" y="738187"/>
                </a:lnTo>
                <a:lnTo>
                  <a:pt x="0" y="1071562"/>
                </a:lnTo>
              </a:path>
            </a:pathLst>
          </a:custGeom>
          <a:ln w="381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x-none" sz="1100"/>
          </a:p>
        </xdr:txBody>
      </xdr:sp>
      <xdr:sp macro="" textlink="">
        <xdr:nvSpPr>
          <xdr:cNvPr id="82" name="Freeform: Shape 81">
            <a:extLst>
              <a:ext uri="{FF2B5EF4-FFF2-40B4-BE49-F238E27FC236}">
                <a16:creationId xmlns:a16="http://schemas.microsoft.com/office/drawing/2014/main" id="{F784186F-D8A4-4668-A1BC-88737FFA53BB}"/>
              </a:ext>
            </a:extLst>
          </xdr:cNvPr>
          <xdr:cNvSpPr/>
        </xdr:nvSpPr>
        <xdr:spPr>
          <a:xfrm flipV="1">
            <a:off x="8720977" y="46549042"/>
            <a:ext cx="2196665" cy="71681"/>
          </a:xfrm>
          <a:custGeom>
            <a:avLst/>
            <a:gdLst>
              <a:gd name="connsiteX0" fmla="*/ 0 w 2357438"/>
              <a:gd name="connsiteY0" fmla="*/ 0 h 0"/>
              <a:gd name="connsiteX1" fmla="*/ 2357438 w 2357438"/>
              <a:gd name="connsiteY1" fmla="*/ 0 h 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</a:cxnLst>
            <a:rect l="l" t="t" r="r" b="b"/>
            <a:pathLst>
              <a:path w="2357438">
                <a:moveTo>
                  <a:pt x="0" y="0"/>
                </a:moveTo>
                <a:lnTo>
                  <a:pt x="2357438" y="0"/>
                </a:lnTo>
              </a:path>
            </a:pathLst>
          </a:custGeom>
          <a:ln w="381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x-none" sz="1100"/>
          </a:p>
        </xdr:txBody>
      </xdr:sp>
    </xdr:grpSp>
    <xdr:clientData/>
  </xdr:twoCellAnchor>
  <xdr:twoCellAnchor>
    <xdr:from>
      <xdr:col>21</xdr:col>
      <xdr:colOff>36957</xdr:colOff>
      <xdr:row>70</xdr:row>
      <xdr:rowOff>300063</xdr:rowOff>
    </xdr:from>
    <xdr:to>
      <xdr:col>23</xdr:col>
      <xdr:colOff>13069</xdr:colOff>
      <xdr:row>72</xdr:row>
      <xdr:rowOff>54418</xdr:rowOff>
    </xdr:to>
    <xdr:grpSp>
      <xdr:nvGrpSpPr>
        <xdr:cNvPr id="83" name="Group 82">
          <a:extLst>
            <a:ext uri="{FF2B5EF4-FFF2-40B4-BE49-F238E27FC236}">
              <a16:creationId xmlns:a16="http://schemas.microsoft.com/office/drawing/2014/main" id="{9AA86D1F-441B-487B-8B7C-F5BBF1F9C83C}"/>
            </a:ext>
          </a:extLst>
        </xdr:cNvPr>
        <xdr:cNvGrpSpPr/>
      </xdr:nvGrpSpPr>
      <xdr:grpSpPr>
        <a:xfrm>
          <a:off x="12981992" y="25804651"/>
          <a:ext cx="1051877" cy="489461"/>
          <a:chOff x="8678955" y="52520152"/>
          <a:chExt cx="1846170" cy="953198"/>
        </a:xfrm>
      </xdr:grpSpPr>
      <xdr:sp macro="" textlink="">
        <xdr:nvSpPr>
          <xdr:cNvPr id="84" name="Freeform: Shape 83">
            <a:extLst>
              <a:ext uri="{FF2B5EF4-FFF2-40B4-BE49-F238E27FC236}">
                <a16:creationId xmlns:a16="http://schemas.microsoft.com/office/drawing/2014/main" id="{F39B8C4B-4165-4C23-AF14-A225157DA442}"/>
              </a:ext>
            </a:extLst>
          </xdr:cNvPr>
          <xdr:cNvSpPr/>
        </xdr:nvSpPr>
        <xdr:spPr>
          <a:xfrm>
            <a:off x="8678955" y="52520152"/>
            <a:ext cx="1192365" cy="922528"/>
          </a:xfrm>
          <a:custGeom>
            <a:avLst/>
            <a:gdLst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5" fmla="*/ 3810000 w 3905250"/>
              <a:gd name="connsiteY5" fmla="*/ 785812 h 1071562"/>
              <a:gd name="connsiteX6" fmla="*/ 1285875 w 3905250"/>
              <a:gd name="connsiteY6" fmla="*/ 357187 h 1071562"/>
              <a:gd name="connsiteX7" fmla="*/ 1285875 w 3905250"/>
              <a:gd name="connsiteY7" fmla="*/ 47625 h 1071562"/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5" fmla="*/ 3810000 w 3905250"/>
              <a:gd name="connsiteY5" fmla="*/ 785812 h 1071562"/>
              <a:gd name="connsiteX6" fmla="*/ 1285875 w 3905250"/>
              <a:gd name="connsiteY6" fmla="*/ 357187 h 1071562"/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5" fmla="*/ 3810000 w 3905250"/>
              <a:gd name="connsiteY5" fmla="*/ 785812 h 1071562"/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0" fmla="*/ 1690687 w 2331912"/>
              <a:gd name="connsiteY0" fmla="*/ 0 h 1071562"/>
              <a:gd name="connsiteX1" fmla="*/ 1690687 w 2331912"/>
              <a:gd name="connsiteY1" fmla="*/ 357187 h 1071562"/>
              <a:gd name="connsiteX2" fmla="*/ 71437 w 2331912"/>
              <a:gd name="connsiteY2" fmla="*/ 738187 h 1071562"/>
              <a:gd name="connsiteX3" fmla="*/ 0 w 2331912"/>
              <a:gd name="connsiteY3" fmla="*/ 1071562 h 1071562"/>
              <a:gd name="connsiteX4" fmla="*/ 2331912 w 2331912"/>
              <a:gd name="connsiteY4" fmla="*/ 1023937 h 1071562"/>
              <a:gd name="connsiteX0" fmla="*/ 1690687 w 1690687"/>
              <a:gd name="connsiteY0" fmla="*/ 0 h 1071562"/>
              <a:gd name="connsiteX1" fmla="*/ 1690687 w 1690687"/>
              <a:gd name="connsiteY1" fmla="*/ 357187 h 1071562"/>
              <a:gd name="connsiteX2" fmla="*/ 71437 w 1690687"/>
              <a:gd name="connsiteY2" fmla="*/ 738187 h 1071562"/>
              <a:gd name="connsiteX3" fmla="*/ 0 w 1690687"/>
              <a:gd name="connsiteY3" fmla="*/ 1071562 h 1071562"/>
              <a:gd name="connsiteX0" fmla="*/ 1690687 w 1690687"/>
              <a:gd name="connsiteY0" fmla="*/ 0 h 714375"/>
              <a:gd name="connsiteX1" fmla="*/ 71437 w 1690687"/>
              <a:gd name="connsiteY1" fmla="*/ 381000 h 714375"/>
              <a:gd name="connsiteX2" fmla="*/ 0 w 1690687"/>
              <a:gd name="connsiteY2" fmla="*/ 714375 h 71437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1690687" h="714375">
                <a:moveTo>
                  <a:pt x="1690687" y="0"/>
                </a:moveTo>
                <a:lnTo>
                  <a:pt x="71437" y="381000"/>
                </a:lnTo>
                <a:lnTo>
                  <a:pt x="0" y="714375"/>
                </a:lnTo>
              </a:path>
            </a:pathLst>
          </a:custGeom>
          <a:ln w="381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x-none" sz="1100"/>
          </a:p>
        </xdr:txBody>
      </xdr:sp>
      <xdr:sp macro="" textlink="">
        <xdr:nvSpPr>
          <xdr:cNvPr id="85" name="Freeform: Shape 84">
            <a:extLst>
              <a:ext uri="{FF2B5EF4-FFF2-40B4-BE49-F238E27FC236}">
                <a16:creationId xmlns:a16="http://schemas.microsoft.com/office/drawing/2014/main" id="{65843970-18ED-4173-9476-B972FF10C097}"/>
              </a:ext>
            </a:extLst>
          </xdr:cNvPr>
          <xdr:cNvSpPr/>
        </xdr:nvSpPr>
        <xdr:spPr>
          <a:xfrm flipH="1">
            <a:off x="9291909" y="52550822"/>
            <a:ext cx="1233216" cy="922528"/>
          </a:xfrm>
          <a:custGeom>
            <a:avLst/>
            <a:gdLst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5" fmla="*/ 3810000 w 3905250"/>
              <a:gd name="connsiteY5" fmla="*/ 785812 h 1071562"/>
              <a:gd name="connsiteX6" fmla="*/ 1285875 w 3905250"/>
              <a:gd name="connsiteY6" fmla="*/ 357187 h 1071562"/>
              <a:gd name="connsiteX7" fmla="*/ 1285875 w 3905250"/>
              <a:gd name="connsiteY7" fmla="*/ 47625 h 1071562"/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5" fmla="*/ 3810000 w 3905250"/>
              <a:gd name="connsiteY5" fmla="*/ 785812 h 1071562"/>
              <a:gd name="connsiteX6" fmla="*/ 1285875 w 3905250"/>
              <a:gd name="connsiteY6" fmla="*/ 357187 h 1071562"/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5" fmla="*/ 3810000 w 3905250"/>
              <a:gd name="connsiteY5" fmla="*/ 785812 h 1071562"/>
              <a:gd name="connsiteX0" fmla="*/ 1690687 w 3905250"/>
              <a:gd name="connsiteY0" fmla="*/ 0 h 1071562"/>
              <a:gd name="connsiteX1" fmla="*/ 1690687 w 3905250"/>
              <a:gd name="connsiteY1" fmla="*/ 357187 h 1071562"/>
              <a:gd name="connsiteX2" fmla="*/ 71437 w 3905250"/>
              <a:gd name="connsiteY2" fmla="*/ 738187 h 1071562"/>
              <a:gd name="connsiteX3" fmla="*/ 0 w 3905250"/>
              <a:gd name="connsiteY3" fmla="*/ 1071562 h 1071562"/>
              <a:gd name="connsiteX4" fmla="*/ 3905250 w 3905250"/>
              <a:gd name="connsiteY4" fmla="*/ 1071562 h 1071562"/>
              <a:gd name="connsiteX0" fmla="*/ 1690687 w 2331912"/>
              <a:gd name="connsiteY0" fmla="*/ 0 h 1071562"/>
              <a:gd name="connsiteX1" fmla="*/ 1690687 w 2331912"/>
              <a:gd name="connsiteY1" fmla="*/ 357187 h 1071562"/>
              <a:gd name="connsiteX2" fmla="*/ 71437 w 2331912"/>
              <a:gd name="connsiteY2" fmla="*/ 738187 h 1071562"/>
              <a:gd name="connsiteX3" fmla="*/ 0 w 2331912"/>
              <a:gd name="connsiteY3" fmla="*/ 1071562 h 1071562"/>
              <a:gd name="connsiteX4" fmla="*/ 2331912 w 2331912"/>
              <a:gd name="connsiteY4" fmla="*/ 1023937 h 1071562"/>
              <a:gd name="connsiteX0" fmla="*/ 1690687 w 1690687"/>
              <a:gd name="connsiteY0" fmla="*/ 0 h 1071562"/>
              <a:gd name="connsiteX1" fmla="*/ 1690687 w 1690687"/>
              <a:gd name="connsiteY1" fmla="*/ 357187 h 1071562"/>
              <a:gd name="connsiteX2" fmla="*/ 71437 w 1690687"/>
              <a:gd name="connsiteY2" fmla="*/ 738187 h 1071562"/>
              <a:gd name="connsiteX3" fmla="*/ 0 w 1690687"/>
              <a:gd name="connsiteY3" fmla="*/ 1071562 h 1071562"/>
              <a:gd name="connsiteX0" fmla="*/ 1690687 w 1690687"/>
              <a:gd name="connsiteY0" fmla="*/ 0 h 714375"/>
              <a:gd name="connsiteX1" fmla="*/ 71437 w 1690687"/>
              <a:gd name="connsiteY1" fmla="*/ 381000 h 714375"/>
              <a:gd name="connsiteX2" fmla="*/ 0 w 1690687"/>
              <a:gd name="connsiteY2" fmla="*/ 714375 h 71437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1690687" h="714375">
                <a:moveTo>
                  <a:pt x="1690687" y="0"/>
                </a:moveTo>
                <a:lnTo>
                  <a:pt x="71437" y="381000"/>
                </a:lnTo>
                <a:lnTo>
                  <a:pt x="0" y="714375"/>
                </a:lnTo>
              </a:path>
            </a:pathLst>
          </a:custGeom>
          <a:ln w="381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x-none" sz="1100"/>
          </a:p>
        </xdr:txBody>
      </xdr:sp>
      <xdr:sp macro="" textlink="">
        <xdr:nvSpPr>
          <xdr:cNvPr id="86" name="Freeform: Shape 85">
            <a:extLst>
              <a:ext uri="{FF2B5EF4-FFF2-40B4-BE49-F238E27FC236}">
                <a16:creationId xmlns:a16="http://schemas.microsoft.com/office/drawing/2014/main" id="{70133BCE-966A-4702-B304-8E87B324A0A0}"/>
              </a:ext>
            </a:extLst>
          </xdr:cNvPr>
          <xdr:cNvSpPr/>
        </xdr:nvSpPr>
        <xdr:spPr>
          <a:xfrm flipV="1">
            <a:off x="8689364" y="53350353"/>
            <a:ext cx="1813660" cy="92326"/>
          </a:xfrm>
          <a:custGeom>
            <a:avLst/>
            <a:gdLst>
              <a:gd name="connsiteX0" fmla="*/ 0 w 2357438"/>
              <a:gd name="connsiteY0" fmla="*/ 0 h 0"/>
              <a:gd name="connsiteX1" fmla="*/ 2357438 w 2357438"/>
              <a:gd name="connsiteY1" fmla="*/ 0 h 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</a:cxnLst>
            <a:rect l="l" t="t" r="r" b="b"/>
            <a:pathLst>
              <a:path w="2357438">
                <a:moveTo>
                  <a:pt x="0" y="0"/>
                </a:moveTo>
                <a:lnTo>
                  <a:pt x="2357438" y="0"/>
                </a:lnTo>
              </a:path>
            </a:pathLst>
          </a:custGeom>
          <a:ln w="381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x-none" sz="1100"/>
          </a:p>
        </xdr:txBody>
      </xdr:sp>
    </xdr:grpSp>
    <xdr:clientData/>
  </xdr:twoCellAnchor>
  <xdr:twoCellAnchor>
    <xdr:from>
      <xdr:col>21</xdr:col>
      <xdr:colOff>145676</xdr:colOff>
      <xdr:row>73</xdr:row>
      <xdr:rowOff>108339</xdr:rowOff>
    </xdr:from>
    <xdr:to>
      <xdr:col>22</xdr:col>
      <xdr:colOff>529478</xdr:colOff>
      <xdr:row>75</xdr:row>
      <xdr:rowOff>342699</xdr:rowOff>
    </xdr:to>
    <xdr:sp macro="" textlink="">
      <xdr:nvSpPr>
        <xdr:cNvPr id="88" name="Freeform: Shape 87">
          <a:extLst>
            <a:ext uri="{FF2B5EF4-FFF2-40B4-BE49-F238E27FC236}">
              <a16:creationId xmlns:a16="http://schemas.microsoft.com/office/drawing/2014/main" id="{56DFCF10-F59C-478E-AD1F-7CAC87D699C1}"/>
            </a:ext>
          </a:extLst>
        </xdr:cNvPr>
        <xdr:cNvSpPr/>
      </xdr:nvSpPr>
      <xdr:spPr>
        <a:xfrm>
          <a:off x="14487605" y="28370375"/>
          <a:ext cx="1009730" cy="914717"/>
        </a:xfrm>
        <a:custGeom>
          <a:avLst/>
          <a:gdLst>
            <a:gd name="connsiteX0" fmla="*/ 0 w 976312"/>
            <a:gd name="connsiteY0" fmla="*/ 0 h 1333500"/>
            <a:gd name="connsiteX1" fmla="*/ 0 w 976312"/>
            <a:gd name="connsiteY1" fmla="*/ 357188 h 1333500"/>
            <a:gd name="connsiteX2" fmla="*/ 976312 w 976312"/>
            <a:gd name="connsiteY2" fmla="*/ 1333500 h 13335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976312" h="1333500">
              <a:moveTo>
                <a:pt x="0" y="0"/>
              </a:moveTo>
              <a:lnTo>
                <a:pt x="0" y="357188"/>
              </a:lnTo>
              <a:lnTo>
                <a:pt x="976312" y="1333500"/>
              </a:lnTo>
            </a:path>
          </a:pathLst>
        </a:cu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x-none" sz="1100"/>
        </a:p>
      </xdr:txBody>
    </xdr:sp>
    <xdr:clientData/>
  </xdr:twoCellAnchor>
  <xdr:twoCellAnchor>
    <xdr:from>
      <xdr:col>21</xdr:col>
      <xdr:colOff>130349</xdr:colOff>
      <xdr:row>77</xdr:row>
      <xdr:rowOff>84938</xdr:rowOff>
    </xdr:from>
    <xdr:to>
      <xdr:col>22</xdr:col>
      <xdr:colOff>478569</xdr:colOff>
      <xdr:row>79</xdr:row>
      <xdr:rowOff>218503</xdr:rowOff>
    </xdr:to>
    <xdr:grpSp>
      <xdr:nvGrpSpPr>
        <xdr:cNvPr id="93" name="Group 92">
          <a:extLst>
            <a:ext uri="{FF2B5EF4-FFF2-40B4-BE49-F238E27FC236}">
              <a16:creationId xmlns:a16="http://schemas.microsoft.com/office/drawing/2014/main" id="{3C9E03E5-E4C3-4544-A55C-40CD1754607A}"/>
            </a:ext>
          </a:extLst>
        </xdr:cNvPr>
        <xdr:cNvGrpSpPr/>
      </xdr:nvGrpSpPr>
      <xdr:grpSpPr>
        <a:xfrm>
          <a:off x="13075384" y="27606585"/>
          <a:ext cx="886103" cy="816227"/>
          <a:chOff x="9405937" y="56126062"/>
          <a:chExt cx="1071563" cy="1428751"/>
        </a:xfrm>
      </xdr:grpSpPr>
      <xdr:sp macro="" textlink="">
        <xdr:nvSpPr>
          <xdr:cNvPr id="94" name="Freeform: Shape 93">
            <a:extLst>
              <a:ext uri="{FF2B5EF4-FFF2-40B4-BE49-F238E27FC236}">
                <a16:creationId xmlns:a16="http://schemas.microsoft.com/office/drawing/2014/main" id="{466A049A-C223-4E50-BB64-27A147081FEF}"/>
              </a:ext>
            </a:extLst>
          </xdr:cNvPr>
          <xdr:cNvSpPr/>
        </xdr:nvSpPr>
        <xdr:spPr>
          <a:xfrm>
            <a:off x="9405937" y="56149875"/>
            <a:ext cx="809625" cy="1381125"/>
          </a:xfrm>
          <a:custGeom>
            <a:avLst/>
            <a:gdLst>
              <a:gd name="connsiteX0" fmla="*/ 809625 w 809625"/>
              <a:gd name="connsiteY0" fmla="*/ 1381125 h 1381125"/>
              <a:gd name="connsiteX1" fmla="*/ 809625 w 809625"/>
              <a:gd name="connsiteY1" fmla="*/ 952500 h 1381125"/>
              <a:gd name="connsiteX2" fmla="*/ 0 w 809625"/>
              <a:gd name="connsiteY2" fmla="*/ 619125 h 1381125"/>
              <a:gd name="connsiteX3" fmla="*/ 0 w 809625"/>
              <a:gd name="connsiteY3" fmla="*/ 0 h 138112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809625" h="1381125">
                <a:moveTo>
                  <a:pt x="809625" y="1381125"/>
                </a:moveTo>
                <a:lnTo>
                  <a:pt x="809625" y="952500"/>
                </a:lnTo>
                <a:lnTo>
                  <a:pt x="0" y="619125"/>
                </a:lnTo>
                <a:lnTo>
                  <a:pt x="0" y="0"/>
                </a:lnTo>
              </a:path>
            </a:pathLst>
          </a:custGeom>
          <a:noFill/>
          <a:ln w="381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x-none" sz="1100"/>
          </a:p>
        </xdr:txBody>
      </xdr:sp>
      <xdr:sp macro="" textlink="">
        <xdr:nvSpPr>
          <xdr:cNvPr id="95" name="Freeform: Shape 94">
            <a:extLst>
              <a:ext uri="{FF2B5EF4-FFF2-40B4-BE49-F238E27FC236}">
                <a16:creationId xmlns:a16="http://schemas.microsoft.com/office/drawing/2014/main" id="{8B1D9AA4-FA05-4AF9-AD8E-12EB6DA64F9D}"/>
              </a:ext>
            </a:extLst>
          </xdr:cNvPr>
          <xdr:cNvSpPr/>
        </xdr:nvSpPr>
        <xdr:spPr>
          <a:xfrm flipH="1">
            <a:off x="9691687" y="56173688"/>
            <a:ext cx="785813" cy="1381125"/>
          </a:xfrm>
          <a:custGeom>
            <a:avLst/>
            <a:gdLst>
              <a:gd name="connsiteX0" fmla="*/ 809625 w 809625"/>
              <a:gd name="connsiteY0" fmla="*/ 1381125 h 1381125"/>
              <a:gd name="connsiteX1" fmla="*/ 809625 w 809625"/>
              <a:gd name="connsiteY1" fmla="*/ 952500 h 1381125"/>
              <a:gd name="connsiteX2" fmla="*/ 0 w 809625"/>
              <a:gd name="connsiteY2" fmla="*/ 619125 h 1381125"/>
              <a:gd name="connsiteX3" fmla="*/ 0 w 809625"/>
              <a:gd name="connsiteY3" fmla="*/ 0 h 138112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809625" h="1381125">
                <a:moveTo>
                  <a:pt x="809625" y="1381125"/>
                </a:moveTo>
                <a:lnTo>
                  <a:pt x="809625" y="952500"/>
                </a:lnTo>
                <a:lnTo>
                  <a:pt x="0" y="619125"/>
                </a:lnTo>
                <a:lnTo>
                  <a:pt x="0" y="0"/>
                </a:lnTo>
              </a:path>
            </a:pathLst>
          </a:custGeom>
          <a:noFill/>
          <a:ln w="381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x-none" sz="1100"/>
          </a:p>
        </xdr:txBody>
      </xdr:sp>
      <xdr:sp macro="" textlink="">
        <xdr:nvSpPr>
          <xdr:cNvPr id="96" name="Freeform: Shape 95">
            <a:extLst>
              <a:ext uri="{FF2B5EF4-FFF2-40B4-BE49-F238E27FC236}">
                <a16:creationId xmlns:a16="http://schemas.microsoft.com/office/drawing/2014/main" id="{52F3DB9E-D5C7-4759-B00A-4CD0FEBB81F5}"/>
              </a:ext>
            </a:extLst>
          </xdr:cNvPr>
          <xdr:cNvSpPr/>
        </xdr:nvSpPr>
        <xdr:spPr>
          <a:xfrm>
            <a:off x="9405937" y="56126062"/>
            <a:ext cx="1071563" cy="0"/>
          </a:xfrm>
          <a:custGeom>
            <a:avLst/>
            <a:gdLst>
              <a:gd name="connsiteX0" fmla="*/ 0 w 1071563"/>
              <a:gd name="connsiteY0" fmla="*/ 0 h 0"/>
              <a:gd name="connsiteX1" fmla="*/ 1071563 w 1071563"/>
              <a:gd name="connsiteY1" fmla="*/ 0 h 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</a:cxnLst>
            <a:rect l="l" t="t" r="r" b="b"/>
            <a:pathLst>
              <a:path w="1071563">
                <a:moveTo>
                  <a:pt x="0" y="0"/>
                </a:moveTo>
                <a:lnTo>
                  <a:pt x="1071563" y="0"/>
                </a:lnTo>
              </a:path>
            </a:pathLst>
          </a:custGeom>
          <a:noFill/>
          <a:ln w="381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x-none" sz="1100"/>
          </a:p>
        </xdr:txBody>
      </xdr:sp>
    </xdr:grpSp>
    <xdr:clientData/>
  </xdr:twoCellAnchor>
  <xdr:twoCellAnchor>
    <xdr:from>
      <xdr:col>21</xdr:col>
      <xdr:colOff>130349</xdr:colOff>
      <xdr:row>81</xdr:row>
      <xdr:rowOff>84938</xdr:rowOff>
    </xdr:from>
    <xdr:to>
      <xdr:col>22</xdr:col>
      <xdr:colOff>478569</xdr:colOff>
      <xdr:row>83</xdr:row>
      <xdr:rowOff>218503</xdr:rowOff>
    </xdr:to>
    <xdr:grpSp>
      <xdr:nvGrpSpPr>
        <xdr:cNvPr id="97" name="Group 96">
          <a:extLst>
            <a:ext uri="{FF2B5EF4-FFF2-40B4-BE49-F238E27FC236}">
              <a16:creationId xmlns:a16="http://schemas.microsoft.com/office/drawing/2014/main" id="{AE24E9C6-CAC4-463B-BC2A-42A33FAC7CD5}"/>
            </a:ext>
          </a:extLst>
        </xdr:cNvPr>
        <xdr:cNvGrpSpPr/>
      </xdr:nvGrpSpPr>
      <xdr:grpSpPr>
        <a:xfrm>
          <a:off x="13075384" y="28664420"/>
          <a:ext cx="886103" cy="816228"/>
          <a:chOff x="9405937" y="56126062"/>
          <a:chExt cx="1071563" cy="1428751"/>
        </a:xfrm>
      </xdr:grpSpPr>
      <xdr:sp macro="" textlink="">
        <xdr:nvSpPr>
          <xdr:cNvPr id="98" name="Freeform: Shape 97">
            <a:extLst>
              <a:ext uri="{FF2B5EF4-FFF2-40B4-BE49-F238E27FC236}">
                <a16:creationId xmlns:a16="http://schemas.microsoft.com/office/drawing/2014/main" id="{B8852DD2-0984-4F89-8856-4F9FE8676127}"/>
              </a:ext>
            </a:extLst>
          </xdr:cNvPr>
          <xdr:cNvSpPr/>
        </xdr:nvSpPr>
        <xdr:spPr>
          <a:xfrm>
            <a:off x="9405937" y="56149875"/>
            <a:ext cx="809625" cy="1381125"/>
          </a:xfrm>
          <a:custGeom>
            <a:avLst/>
            <a:gdLst>
              <a:gd name="connsiteX0" fmla="*/ 809625 w 809625"/>
              <a:gd name="connsiteY0" fmla="*/ 1381125 h 1381125"/>
              <a:gd name="connsiteX1" fmla="*/ 809625 w 809625"/>
              <a:gd name="connsiteY1" fmla="*/ 952500 h 1381125"/>
              <a:gd name="connsiteX2" fmla="*/ 0 w 809625"/>
              <a:gd name="connsiteY2" fmla="*/ 619125 h 1381125"/>
              <a:gd name="connsiteX3" fmla="*/ 0 w 809625"/>
              <a:gd name="connsiteY3" fmla="*/ 0 h 138112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809625" h="1381125">
                <a:moveTo>
                  <a:pt x="809625" y="1381125"/>
                </a:moveTo>
                <a:lnTo>
                  <a:pt x="809625" y="952500"/>
                </a:lnTo>
                <a:lnTo>
                  <a:pt x="0" y="619125"/>
                </a:lnTo>
                <a:lnTo>
                  <a:pt x="0" y="0"/>
                </a:lnTo>
              </a:path>
            </a:pathLst>
          </a:custGeom>
          <a:noFill/>
          <a:ln w="381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x-none" sz="1100"/>
          </a:p>
        </xdr:txBody>
      </xdr:sp>
      <xdr:sp macro="" textlink="">
        <xdr:nvSpPr>
          <xdr:cNvPr id="99" name="Freeform: Shape 98">
            <a:extLst>
              <a:ext uri="{FF2B5EF4-FFF2-40B4-BE49-F238E27FC236}">
                <a16:creationId xmlns:a16="http://schemas.microsoft.com/office/drawing/2014/main" id="{81BC5175-2A82-4A3B-A497-EBD9F397B847}"/>
              </a:ext>
            </a:extLst>
          </xdr:cNvPr>
          <xdr:cNvSpPr/>
        </xdr:nvSpPr>
        <xdr:spPr>
          <a:xfrm flipH="1">
            <a:off x="9691687" y="56173688"/>
            <a:ext cx="785813" cy="1381125"/>
          </a:xfrm>
          <a:custGeom>
            <a:avLst/>
            <a:gdLst>
              <a:gd name="connsiteX0" fmla="*/ 809625 w 809625"/>
              <a:gd name="connsiteY0" fmla="*/ 1381125 h 1381125"/>
              <a:gd name="connsiteX1" fmla="*/ 809625 w 809625"/>
              <a:gd name="connsiteY1" fmla="*/ 952500 h 1381125"/>
              <a:gd name="connsiteX2" fmla="*/ 0 w 809625"/>
              <a:gd name="connsiteY2" fmla="*/ 619125 h 1381125"/>
              <a:gd name="connsiteX3" fmla="*/ 0 w 809625"/>
              <a:gd name="connsiteY3" fmla="*/ 0 h 138112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809625" h="1381125">
                <a:moveTo>
                  <a:pt x="809625" y="1381125"/>
                </a:moveTo>
                <a:lnTo>
                  <a:pt x="809625" y="952500"/>
                </a:lnTo>
                <a:lnTo>
                  <a:pt x="0" y="619125"/>
                </a:lnTo>
                <a:lnTo>
                  <a:pt x="0" y="0"/>
                </a:lnTo>
              </a:path>
            </a:pathLst>
          </a:custGeom>
          <a:noFill/>
          <a:ln w="381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x-none" sz="1100"/>
          </a:p>
        </xdr:txBody>
      </xdr:sp>
      <xdr:sp macro="" textlink="">
        <xdr:nvSpPr>
          <xdr:cNvPr id="100" name="Freeform: Shape 99">
            <a:extLst>
              <a:ext uri="{FF2B5EF4-FFF2-40B4-BE49-F238E27FC236}">
                <a16:creationId xmlns:a16="http://schemas.microsoft.com/office/drawing/2014/main" id="{CEB25BAC-7B7A-476D-8E7A-6ED0DD69E5CC}"/>
              </a:ext>
            </a:extLst>
          </xdr:cNvPr>
          <xdr:cNvSpPr/>
        </xdr:nvSpPr>
        <xdr:spPr>
          <a:xfrm>
            <a:off x="9405937" y="56126062"/>
            <a:ext cx="1071563" cy="0"/>
          </a:xfrm>
          <a:custGeom>
            <a:avLst/>
            <a:gdLst>
              <a:gd name="connsiteX0" fmla="*/ 0 w 1071563"/>
              <a:gd name="connsiteY0" fmla="*/ 0 h 0"/>
              <a:gd name="connsiteX1" fmla="*/ 1071563 w 1071563"/>
              <a:gd name="connsiteY1" fmla="*/ 0 h 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</a:cxnLst>
            <a:rect l="l" t="t" r="r" b="b"/>
            <a:pathLst>
              <a:path w="1071563">
                <a:moveTo>
                  <a:pt x="0" y="0"/>
                </a:moveTo>
                <a:lnTo>
                  <a:pt x="1071563" y="0"/>
                </a:lnTo>
              </a:path>
            </a:pathLst>
          </a:custGeom>
          <a:noFill/>
          <a:ln w="381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x-none" sz="1100"/>
          </a:p>
        </xdr:txBody>
      </xdr:sp>
    </xdr:grpSp>
    <xdr:clientData/>
  </xdr:twoCellAnchor>
  <xdr:twoCellAnchor>
    <xdr:from>
      <xdr:col>21</xdr:col>
      <xdr:colOff>11344</xdr:colOff>
      <xdr:row>85</xdr:row>
      <xdr:rowOff>326571</xdr:rowOff>
    </xdr:from>
    <xdr:to>
      <xdr:col>22</xdr:col>
      <xdr:colOff>509128</xdr:colOff>
      <xdr:row>86</xdr:row>
      <xdr:rowOff>323170</xdr:rowOff>
    </xdr:to>
    <xdr:sp macro="" textlink="">
      <xdr:nvSpPr>
        <xdr:cNvPr id="102" name="Freeform 108">
          <a:extLst>
            <a:ext uri="{FF2B5EF4-FFF2-40B4-BE49-F238E27FC236}">
              <a16:creationId xmlns:a16="http://schemas.microsoft.com/office/drawing/2014/main" id="{E7897083-AD79-4DBF-8192-8AE5B58B3E26}"/>
            </a:ext>
          </a:extLst>
        </xdr:cNvPr>
        <xdr:cNvSpPr/>
      </xdr:nvSpPr>
      <xdr:spPr>
        <a:xfrm>
          <a:off x="14353273" y="32697964"/>
          <a:ext cx="1123712" cy="363992"/>
        </a:xfrm>
        <a:custGeom>
          <a:avLst/>
          <a:gdLst>
            <a:gd name="connsiteX0" fmla="*/ 0 w 928687"/>
            <a:gd name="connsiteY0" fmla="*/ 833437 h 857250"/>
            <a:gd name="connsiteX1" fmla="*/ 0 w 928687"/>
            <a:gd name="connsiteY1" fmla="*/ 0 h 857250"/>
            <a:gd name="connsiteX2" fmla="*/ 928687 w 928687"/>
            <a:gd name="connsiteY2" fmla="*/ 0 h 857250"/>
            <a:gd name="connsiteX3" fmla="*/ 928687 w 928687"/>
            <a:gd name="connsiteY3" fmla="*/ 857250 h 8572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928687" h="857250">
              <a:moveTo>
                <a:pt x="0" y="833437"/>
              </a:moveTo>
              <a:lnTo>
                <a:pt x="0" y="0"/>
              </a:lnTo>
              <a:lnTo>
                <a:pt x="928687" y="0"/>
              </a:lnTo>
              <a:lnTo>
                <a:pt x="928687" y="857250"/>
              </a:ln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21</xdr:col>
      <xdr:colOff>11344</xdr:colOff>
      <xdr:row>88</xdr:row>
      <xdr:rowOff>326571</xdr:rowOff>
    </xdr:from>
    <xdr:to>
      <xdr:col>22</xdr:col>
      <xdr:colOff>509128</xdr:colOff>
      <xdr:row>89</xdr:row>
      <xdr:rowOff>323170</xdr:rowOff>
    </xdr:to>
    <xdr:sp macro="" textlink="">
      <xdr:nvSpPr>
        <xdr:cNvPr id="103" name="Freeform 108">
          <a:extLst>
            <a:ext uri="{FF2B5EF4-FFF2-40B4-BE49-F238E27FC236}">
              <a16:creationId xmlns:a16="http://schemas.microsoft.com/office/drawing/2014/main" id="{8E47535A-9E42-45E3-8BCF-32D122951EC9}"/>
            </a:ext>
          </a:extLst>
        </xdr:cNvPr>
        <xdr:cNvSpPr/>
      </xdr:nvSpPr>
      <xdr:spPr>
        <a:xfrm>
          <a:off x="14353273" y="33664071"/>
          <a:ext cx="1123712" cy="363992"/>
        </a:xfrm>
        <a:custGeom>
          <a:avLst/>
          <a:gdLst>
            <a:gd name="connsiteX0" fmla="*/ 0 w 928687"/>
            <a:gd name="connsiteY0" fmla="*/ 833437 h 857250"/>
            <a:gd name="connsiteX1" fmla="*/ 0 w 928687"/>
            <a:gd name="connsiteY1" fmla="*/ 0 h 857250"/>
            <a:gd name="connsiteX2" fmla="*/ 928687 w 928687"/>
            <a:gd name="connsiteY2" fmla="*/ 0 h 857250"/>
            <a:gd name="connsiteX3" fmla="*/ 928687 w 928687"/>
            <a:gd name="connsiteY3" fmla="*/ 857250 h 8572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928687" h="857250">
              <a:moveTo>
                <a:pt x="0" y="833437"/>
              </a:moveTo>
              <a:lnTo>
                <a:pt x="0" y="0"/>
              </a:lnTo>
              <a:lnTo>
                <a:pt x="928687" y="0"/>
              </a:lnTo>
              <a:lnTo>
                <a:pt x="928687" y="857250"/>
              </a:lnTo>
            </a:path>
          </a:pathLst>
        </a:cu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299357</xdr:colOff>
      <xdr:row>97</xdr:row>
      <xdr:rowOff>353786</xdr:rowOff>
    </xdr:from>
    <xdr:to>
      <xdr:col>23</xdr:col>
      <xdr:colOff>317563</xdr:colOff>
      <xdr:row>98</xdr:row>
      <xdr:rowOff>32113</xdr:rowOff>
    </xdr:to>
    <xdr:sp macro="" textlink="">
      <xdr:nvSpPr>
        <xdr:cNvPr id="104" name="Freeform 85">
          <a:extLst>
            <a:ext uri="{FF2B5EF4-FFF2-40B4-BE49-F238E27FC236}">
              <a16:creationId xmlns:a16="http://schemas.microsoft.com/office/drawing/2014/main" id="{3D3BA1C4-7359-43F9-A52C-7E121016B304}"/>
            </a:ext>
          </a:extLst>
        </xdr:cNvPr>
        <xdr:cNvSpPr/>
      </xdr:nvSpPr>
      <xdr:spPr>
        <a:xfrm>
          <a:off x="14654893" y="33555215"/>
          <a:ext cx="1746313" cy="45719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299357</xdr:colOff>
      <xdr:row>91</xdr:row>
      <xdr:rowOff>353786</xdr:rowOff>
    </xdr:from>
    <xdr:to>
      <xdr:col>23</xdr:col>
      <xdr:colOff>317563</xdr:colOff>
      <xdr:row>92</xdr:row>
      <xdr:rowOff>32113</xdr:rowOff>
    </xdr:to>
    <xdr:sp macro="" textlink="">
      <xdr:nvSpPr>
        <xdr:cNvPr id="105" name="Freeform 85">
          <a:extLst>
            <a:ext uri="{FF2B5EF4-FFF2-40B4-BE49-F238E27FC236}">
              <a16:creationId xmlns:a16="http://schemas.microsoft.com/office/drawing/2014/main" id="{59554684-E0F0-427F-96AE-2D4FC1167312}"/>
            </a:ext>
          </a:extLst>
        </xdr:cNvPr>
        <xdr:cNvSpPr/>
      </xdr:nvSpPr>
      <xdr:spPr>
        <a:xfrm>
          <a:off x="14654893" y="34575750"/>
          <a:ext cx="1746313" cy="45720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289381</xdr:colOff>
      <xdr:row>103</xdr:row>
      <xdr:rowOff>198249</xdr:rowOff>
    </xdr:from>
    <xdr:to>
      <xdr:col>23</xdr:col>
      <xdr:colOff>133342</xdr:colOff>
      <xdr:row>104</xdr:row>
      <xdr:rowOff>165739</xdr:rowOff>
    </xdr:to>
    <xdr:sp macro="" textlink="">
      <xdr:nvSpPr>
        <xdr:cNvPr id="106" name="Freeform 120">
          <a:extLst>
            <a:ext uri="{FF2B5EF4-FFF2-40B4-BE49-F238E27FC236}">
              <a16:creationId xmlns:a16="http://schemas.microsoft.com/office/drawing/2014/main" id="{6BDE18A4-181A-4E84-8BCA-E2F2B3A8FEBD}"/>
            </a:ext>
          </a:extLst>
        </xdr:cNvPr>
        <xdr:cNvSpPr/>
      </xdr:nvSpPr>
      <xdr:spPr>
        <a:xfrm>
          <a:off x="14644917" y="24677499"/>
          <a:ext cx="1572068" cy="375704"/>
        </a:xfrm>
        <a:custGeom>
          <a:avLst/>
          <a:gdLst>
            <a:gd name="connsiteX0" fmla="*/ 0 w 3996764"/>
            <a:gd name="connsiteY0" fmla="*/ 0 h 298823"/>
            <a:gd name="connsiteX1" fmla="*/ 1643529 w 3996764"/>
            <a:gd name="connsiteY1" fmla="*/ 0 h 298823"/>
            <a:gd name="connsiteX2" fmla="*/ 2745441 w 3996764"/>
            <a:gd name="connsiteY2" fmla="*/ 298823 h 298823"/>
            <a:gd name="connsiteX3" fmla="*/ 3996764 w 3996764"/>
            <a:gd name="connsiteY3" fmla="*/ 298823 h 298823"/>
            <a:gd name="connsiteX0" fmla="*/ 0 w 2745441"/>
            <a:gd name="connsiteY0" fmla="*/ 0 h 298823"/>
            <a:gd name="connsiteX1" fmla="*/ 1643529 w 2745441"/>
            <a:gd name="connsiteY1" fmla="*/ 0 h 298823"/>
            <a:gd name="connsiteX2" fmla="*/ 2745441 w 2745441"/>
            <a:gd name="connsiteY2" fmla="*/ 298823 h 29882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745441" h="298823">
              <a:moveTo>
                <a:pt x="0" y="0"/>
              </a:moveTo>
              <a:lnTo>
                <a:pt x="1643529" y="0"/>
              </a:lnTo>
              <a:lnTo>
                <a:pt x="2745441" y="298823"/>
              </a:lnTo>
            </a:path>
          </a:pathLst>
        </a:custGeom>
        <a:ln w="38100">
          <a:solidFill>
            <a:sysClr val="windowText" lastClr="000000"/>
          </a:solidFill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299357</xdr:colOff>
      <xdr:row>106</xdr:row>
      <xdr:rowOff>353786</xdr:rowOff>
    </xdr:from>
    <xdr:to>
      <xdr:col>23</xdr:col>
      <xdr:colOff>317563</xdr:colOff>
      <xdr:row>107</xdr:row>
      <xdr:rowOff>32113</xdr:rowOff>
    </xdr:to>
    <xdr:sp macro="" textlink="">
      <xdr:nvSpPr>
        <xdr:cNvPr id="108" name="Freeform 85">
          <a:extLst>
            <a:ext uri="{FF2B5EF4-FFF2-40B4-BE49-F238E27FC236}">
              <a16:creationId xmlns:a16="http://schemas.microsoft.com/office/drawing/2014/main" id="{813862CE-4A1F-47FE-85CB-371A26F6B2F1}"/>
            </a:ext>
          </a:extLst>
        </xdr:cNvPr>
        <xdr:cNvSpPr/>
      </xdr:nvSpPr>
      <xdr:spPr>
        <a:xfrm>
          <a:off x="14736536" y="37800643"/>
          <a:ext cx="1746313" cy="45720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299359</xdr:colOff>
      <xdr:row>109</xdr:row>
      <xdr:rowOff>50246</xdr:rowOff>
    </xdr:from>
    <xdr:to>
      <xdr:col>22</xdr:col>
      <xdr:colOff>306565</xdr:colOff>
      <xdr:row>110</xdr:row>
      <xdr:rowOff>309859</xdr:rowOff>
    </xdr:to>
    <xdr:sp macro="" textlink="">
      <xdr:nvSpPr>
        <xdr:cNvPr id="109" name="Freeform 136">
          <a:extLst>
            <a:ext uri="{FF2B5EF4-FFF2-40B4-BE49-F238E27FC236}">
              <a16:creationId xmlns:a16="http://schemas.microsoft.com/office/drawing/2014/main" id="{9A22A385-E187-41EC-AB28-72B0C4BFBB73}"/>
            </a:ext>
          </a:extLst>
        </xdr:cNvPr>
        <xdr:cNvSpPr/>
      </xdr:nvSpPr>
      <xdr:spPr>
        <a:xfrm rot="16200000">
          <a:off x="15297495" y="37153860"/>
          <a:ext cx="627005" cy="633135"/>
        </a:xfrm>
        <a:custGeom>
          <a:avLst/>
          <a:gdLst>
            <a:gd name="connsiteX0" fmla="*/ 840441 w 840441"/>
            <a:gd name="connsiteY0" fmla="*/ 168088 h 541617"/>
            <a:gd name="connsiteX1" fmla="*/ 840441 w 840441"/>
            <a:gd name="connsiteY1" fmla="*/ 0 h 541617"/>
            <a:gd name="connsiteX2" fmla="*/ 0 w 840441"/>
            <a:gd name="connsiteY2" fmla="*/ 0 h 541617"/>
            <a:gd name="connsiteX3" fmla="*/ 0 w 840441"/>
            <a:gd name="connsiteY3" fmla="*/ 541617 h 541617"/>
            <a:gd name="connsiteX0" fmla="*/ 1362464 w 1362464"/>
            <a:gd name="connsiteY0" fmla="*/ 694426 h 694426"/>
            <a:gd name="connsiteX1" fmla="*/ 840441 w 1362464"/>
            <a:gd name="connsiteY1" fmla="*/ 0 h 694426"/>
            <a:gd name="connsiteX2" fmla="*/ 0 w 1362464"/>
            <a:gd name="connsiteY2" fmla="*/ 0 h 694426"/>
            <a:gd name="connsiteX3" fmla="*/ 0 w 1362464"/>
            <a:gd name="connsiteY3" fmla="*/ 541617 h 69442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1362464" h="694426">
              <a:moveTo>
                <a:pt x="1362464" y="694426"/>
              </a:moveTo>
              <a:lnTo>
                <a:pt x="840441" y="0"/>
              </a:lnTo>
              <a:lnTo>
                <a:pt x="0" y="0"/>
              </a:lnTo>
              <a:lnTo>
                <a:pt x="0" y="541617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20</xdr:col>
      <xdr:colOff>299357</xdr:colOff>
      <xdr:row>119</xdr:row>
      <xdr:rowOff>353786</xdr:rowOff>
    </xdr:from>
    <xdr:to>
      <xdr:col>23</xdr:col>
      <xdr:colOff>317563</xdr:colOff>
      <xdr:row>120</xdr:row>
      <xdr:rowOff>32113</xdr:rowOff>
    </xdr:to>
    <xdr:sp macro="" textlink="">
      <xdr:nvSpPr>
        <xdr:cNvPr id="110" name="Freeform 85">
          <a:extLst>
            <a:ext uri="{FF2B5EF4-FFF2-40B4-BE49-F238E27FC236}">
              <a16:creationId xmlns:a16="http://schemas.microsoft.com/office/drawing/2014/main" id="{6FBB72F4-777D-44BF-B89C-172CC36843FB}"/>
            </a:ext>
          </a:extLst>
        </xdr:cNvPr>
        <xdr:cNvSpPr/>
      </xdr:nvSpPr>
      <xdr:spPr>
        <a:xfrm>
          <a:off x="14736536" y="34602965"/>
          <a:ext cx="1746313" cy="45719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299357</xdr:colOff>
      <xdr:row>113</xdr:row>
      <xdr:rowOff>353786</xdr:rowOff>
    </xdr:from>
    <xdr:to>
      <xdr:col>23</xdr:col>
      <xdr:colOff>317563</xdr:colOff>
      <xdr:row>114</xdr:row>
      <xdr:rowOff>32113</xdr:rowOff>
    </xdr:to>
    <xdr:sp macro="" textlink="">
      <xdr:nvSpPr>
        <xdr:cNvPr id="111" name="Freeform 85">
          <a:extLst>
            <a:ext uri="{FF2B5EF4-FFF2-40B4-BE49-F238E27FC236}">
              <a16:creationId xmlns:a16="http://schemas.microsoft.com/office/drawing/2014/main" id="{E3C0D716-0860-48CE-90EC-A922EDD19EBA}"/>
            </a:ext>
          </a:extLst>
        </xdr:cNvPr>
        <xdr:cNvSpPr/>
      </xdr:nvSpPr>
      <xdr:spPr>
        <a:xfrm>
          <a:off x="14736536" y="39283822"/>
          <a:ext cx="1746313" cy="45720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299357</xdr:colOff>
      <xdr:row>116</xdr:row>
      <xdr:rowOff>353786</xdr:rowOff>
    </xdr:from>
    <xdr:to>
      <xdr:col>23</xdr:col>
      <xdr:colOff>317563</xdr:colOff>
      <xdr:row>117</xdr:row>
      <xdr:rowOff>32113</xdr:rowOff>
    </xdr:to>
    <xdr:sp macro="" textlink="">
      <xdr:nvSpPr>
        <xdr:cNvPr id="112" name="Freeform 85">
          <a:extLst>
            <a:ext uri="{FF2B5EF4-FFF2-40B4-BE49-F238E27FC236}">
              <a16:creationId xmlns:a16="http://schemas.microsoft.com/office/drawing/2014/main" id="{8DA1224B-8464-46B6-8FFB-6128177B6F70}"/>
            </a:ext>
          </a:extLst>
        </xdr:cNvPr>
        <xdr:cNvSpPr/>
      </xdr:nvSpPr>
      <xdr:spPr>
        <a:xfrm>
          <a:off x="14736536" y="40141072"/>
          <a:ext cx="1746313" cy="45720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23</xdr:col>
      <xdr:colOff>619124</xdr:colOff>
      <xdr:row>48</xdr:row>
      <xdr:rowOff>190499</xdr:rowOff>
    </xdr:from>
    <xdr:to>
      <xdr:col>25</xdr:col>
      <xdr:colOff>333374</xdr:colOff>
      <xdr:row>48</xdr:row>
      <xdr:rowOff>190499</xdr:rowOff>
    </xdr:to>
    <xdr:sp macro="" textlink="">
      <xdr:nvSpPr>
        <xdr:cNvPr id="2" name="Freeform 91">
          <a:extLst>
            <a:ext uri="{FF2B5EF4-FFF2-40B4-BE49-F238E27FC236}">
              <a16:creationId xmlns:a16="http://schemas.microsoft.com/office/drawing/2014/main" id="{168288DE-905B-47D8-9E8B-2C5D62C0E63D}"/>
            </a:ext>
          </a:extLst>
        </xdr:cNvPr>
        <xdr:cNvSpPr/>
      </xdr:nvSpPr>
      <xdr:spPr>
        <a:xfrm>
          <a:off x="8762999" y="35585399"/>
          <a:ext cx="1638300" cy="0"/>
        </a:xfrm>
        <a:custGeom>
          <a:avLst/>
          <a:gdLst>
            <a:gd name="connsiteX0" fmla="*/ 0 w 1619250"/>
            <a:gd name="connsiteY0" fmla="*/ 0 h 0"/>
            <a:gd name="connsiteX1" fmla="*/ 1619250 w 1619250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1619250">
              <a:moveTo>
                <a:pt x="0" y="0"/>
              </a:moveTo>
              <a:lnTo>
                <a:pt x="1619250" y="0"/>
              </a:lnTo>
            </a:path>
          </a:pathLst>
        </a:cu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21</xdr:col>
      <xdr:colOff>71808</xdr:colOff>
      <xdr:row>16</xdr:row>
      <xdr:rowOff>20557</xdr:rowOff>
    </xdr:from>
    <xdr:to>
      <xdr:col>22</xdr:col>
      <xdr:colOff>481853</xdr:colOff>
      <xdr:row>16</xdr:row>
      <xdr:rowOff>22412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3AFAEF48-9BD4-944D-6E0B-C6CFE1A8CF23}"/>
            </a:ext>
          </a:extLst>
        </xdr:cNvPr>
        <xdr:cNvCxnSpPr/>
      </xdr:nvCxnSpPr>
      <xdr:spPr>
        <a:xfrm>
          <a:off x="12678426" y="5231292"/>
          <a:ext cx="936721" cy="185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56029</xdr:colOff>
      <xdr:row>16</xdr:row>
      <xdr:rowOff>179295</xdr:rowOff>
    </xdr:from>
    <xdr:to>
      <xdr:col>22</xdr:col>
      <xdr:colOff>100853</xdr:colOff>
      <xdr:row>16</xdr:row>
      <xdr:rowOff>369794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59B3C295-5B82-FC0C-06B3-59BE03BE0956}"/>
            </a:ext>
          </a:extLst>
        </xdr:cNvPr>
        <xdr:cNvCxnSpPr/>
      </xdr:nvCxnSpPr>
      <xdr:spPr>
        <a:xfrm>
          <a:off x="12662647" y="5390030"/>
          <a:ext cx="571500" cy="190499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67235</xdr:colOff>
      <xdr:row>16</xdr:row>
      <xdr:rowOff>22412</xdr:rowOff>
    </xdr:from>
    <xdr:to>
      <xdr:col>21</xdr:col>
      <xdr:colOff>67235</xdr:colOff>
      <xdr:row>16</xdr:row>
      <xdr:rowOff>190500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id="{A229EBFF-B17B-134A-7799-E255D7F41DCA}"/>
            </a:ext>
          </a:extLst>
        </xdr:cNvPr>
        <xdr:cNvCxnSpPr/>
      </xdr:nvCxnSpPr>
      <xdr:spPr>
        <a:xfrm>
          <a:off x="12673853" y="5233147"/>
          <a:ext cx="0" cy="168088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459441</xdr:colOff>
      <xdr:row>25</xdr:row>
      <xdr:rowOff>112059</xdr:rowOff>
    </xdr:from>
    <xdr:to>
      <xdr:col>22</xdr:col>
      <xdr:colOff>459441</xdr:colOff>
      <xdr:row>27</xdr:row>
      <xdr:rowOff>78441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id="{66896E72-69DC-B1C4-B3EC-4CB40BE588C8}"/>
            </a:ext>
          </a:extLst>
        </xdr:cNvPr>
        <xdr:cNvCxnSpPr/>
      </xdr:nvCxnSpPr>
      <xdr:spPr>
        <a:xfrm>
          <a:off x="13592735" y="8583706"/>
          <a:ext cx="0" cy="874059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100853</xdr:colOff>
      <xdr:row>25</xdr:row>
      <xdr:rowOff>100854</xdr:rowOff>
    </xdr:from>
    <xdr:to>
      <xdr:col>21</xdr:col>
      <xdr:colOff>100853</xdr:colOff>
      <xdr:row>27</xdr:row>
      <xdr:rowOff>67236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71804F1-D961-4F42-BF1E-6E698CAC70E2}"/>
            </a:ext>
          </a:extLst>
        </xdr:cNvPr>
        <xdr:cNvCxnSpPr/>
      </xdr:nvCxnSpPr>
      <xdr:spPr>
        <a:xfrm>
          <a:off x="12707471" y="8572501"/>
          <a:ext cx="0" cy="874059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112060</xdr:colOff>
      <xdr:row>12</xdr:row>
      <xdr:rowOff>78442</xdr:rowOff>
    </xdr:from>
    <xdr:to>
      <xdr:col>23</xdr:col>
      <xdr:colOff>130266</xdr:colOff>
      <xdr:row>12</xdr:row>
      <xdr:rowOff>108074</xdr:rowOff>
    </xdr:to>
    <xdr:sp macro="" textlink="">
      <xdr:nvSpPr>
        <xdr:cNvPr id="3" name="Freeform 85">
          <a:extLst>
            <a:ext uri="{FF2B5EF4-FFF2-40B4-BE49-F238E27FC236}">
              <a16:creationId xmlns:a16="http://schemas.microsoft.com/office/drawing/2014/main" id="{A43E0209-E85F-47A7-B679-72EBFC19FAEB}"/>
            </a:ext>
          </a:extLst>
        </xdr:cNvPr>
        <xdr:cNvSpPr/>
      </xdr:nvSpPr>
      <xdr:spPr>
        <a:xfrm>
          <a:off x="12192001" y="3619501"/>
          <a:ext cx="1598236" cy="29632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112059</xdr:colOff>
      <xdr:row>14</xdr:row>
      <xdr:rowOff>112059</xdr:rowOff>
    </xdr:from>
    <xdr:to>
      <xdr:col>23</xdr:col>
      <xdr:colOff>130265</xdr:colOff>
      <xdr:row>14</xdr:row>
      <xdr:rowOff>141691</xdr:rowOff>
    </xdr:to>
    <xdr:sp macro="" textlink="">
      <xdr:nvSpPr>
        <xdr:cNvPr id="5" name="Freeform 85">
          <a:extLst>
            <a:ext uri="{FF2B5EF4-FFF2-40B4-BE49-F238E27FC236}">
              <a16:creationId xmlns:a16="http://schemas.microsoft.com/office/drawing/2014/main" id="{3716FABC-80B3-48F2-B1EE-68D205ED6D86}"/>
            </a:ext>
          </a:extLst>
        </xdr:cNvPr>
        <xdr:cNvSpPr/>
      </xdr:nvSpPr>
      <xdr:spPr>
        <a:xfrm>
          <a:off x="12192000" y="4560794"/>
          <a:ext cx="1598236" cy="29632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299357</xdr:colOff>
      <xdr:row>94</xdr:row>
      <xdr:rowOff>353786</xdr:rowOff>
    </xdr:from>
    <xdr:to>
      <xdr:col>23</xdr:col>
      <xdr:colOff>317563</xdr:colOff>
      <xdr:row>95</xdr:row>
      <xdr:rowOff>32113</xdr:rowOff>
    </xdr:to>
    <xdr:sp macro="" textlink="">
      <xdr:nvSpPr>
        <xdr:cNvPr id="6" name="Freeform 85">
          <a:extLst>
            <a:ext uri="{FF2B5EF4-FFF2-40B4-BE49-F238E27FC236}">
              <a16:creationId xmlns:a16="http://schemas.microsoft.com/office/drawing/2014/main" id="{9E9DA2A5-52DE-4C57-A6AB-5C08992E5D1A}"/>
            </a:ext>
          </a:extLst>
        </xdr:cNvPr>
        <xdr:cNvSpPr/>
      </xdr:nvSpPr>
      <xdr:spPr>
        <a:xfrm>
          <a:off x="12379298" y="31210864"/>
          <a:ext cx="1598236" cy="2963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299357</xdr:colOff>
      <xdr:row>100</xdr:row>
      <xdr:rowOff>353786</xdr:rowOff>
    </xdr:from>
    <xdr:to>
      <xdr:col>23</xdr:col>
      <xdr:colOff>317563</xdr:colOff>
      <xdr:row>101</xdr:row>
      <xdr:rowOff>32113</xdr:rowOff>
    </xdr:to>
    <xdr:sp macro="" textlink="">
      <xdr:nvSpPr>
        <xdr:cNvPr id="8" name="Freeform 85">
          <a:extLst>
            <a:ext uri="{FF2B5EF4-FFF2-40B4-BE49-F238E27FC236}">
              <a16:creationId xmlns:a16="http://schemas.microsoft.com/office/drawing/2014/main" id="{3DF09246-3383-4B1C-AEE4-31FB725D9BAE}"/>
            </a:ext>
          </a:extLst>
        </xdr:cNvPr>
        <xdr:cNvSpPr/>
      </xdr:nvSpPr>
      <xdr:spPr>
        <a:xfrm>
          <a:off x="12379298" y="33003805"/>
          <a:ext cx="1598236" cy="29632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erver%203\Makran%20Coastal%20Rd%20Project\IPC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lam%20Khan%20Brothers\Kalma%20Chowk%20Project\4th%20qtr%202010%20(Rate%20Analysis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cel%20Files\Baber%20-%20O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IFTI\PLN-REP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ckup"/>
      <sheetName val="Cover"/>
      <sheetName val="Grand"/>
      <sheetName val="BOQ"/>
      <sheetName val="Tree Cutting"/>
      <sheetName val="DL S.base "/>
      <sheetName val="S.base  "/>
      <sheetName val="Aggat. base  "/>
      <sheetName val="Prime Coat"/>
      <sheetName val="Wearing Cours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Sheet2"/>
      <sheetName val="101"/>
      <sheetName val="102a"/>
      <sheetName val="102b"/>
      <sheetName val="102c"/>
      <sheetName val="104"/>
      <sheetName val="tepa unsuitable"/>
      <sheetName val="106a"/>
      <sheetName val="107a"/>
      <sheetName val="107d"/>
      <sheetName val="107di"/>
      <sheetName val="107e"/>
      <sheetName val="107f"/>
      <sheetName val="108a"/>
      <sheetName val="108c"/>
      <sheetName val="108d"/>
      <sheetName val="108f"/>
      <sheetName val="109a"/>
      <sheetName val="SP-118"/>
      <sheetName val="201a"/>
      <sheetName val="201"/>
      <sheetName val="202"/>
      <sheetName val="203b"/>
      <sheetName val="206"/>
      <sheetName val="207a"/>
      <sheetName val="207b"/>
      <sheetName val="tepa disment"/>
      <sheetName val="209b"/>
      <sheetName val="302a"/>
      <sheetName val="303a"/>
      <sheetName val="305a"/>
      <sheetName val="401b"/>
      <sheetName val="401a1(ii)"/>
      <sheetName val="401a1(iii)"/>
      <sheetName val="401a2(ii)"/>
      <sheetName val="401a2(iii)"/>
      <sheetName val="401a3(i)"/>
      <sheetName val="401a3(ii)"/>
      <sheetName val="401a3(iii)"/>
      <sheetName val="401d"/>
      <sheetName val="401gi(1)"/>
      <sheetName val="401gi(3)"/>
      <sheetName val="401giii(1)"/>
      <sheetName val="401f"/>
      <sheetName val="401g"/>
      <sheetName val="404a"/>
      <sheetName val="404b"/>
      <sheetName val="405a"/>
      <sheetName val="405b"/>
      <sheetName val="406a"/>
      <sheetName val="406a(i)"/>
      <sheetName val="406b"/>
      <sheetName val="406e"/>
      <sheetName val="406e (2)"/>
      <sheetName val="406d"/>
      <sheetName val="407d1"/>
      <sheetName val="407d2"/>
      <sheetName val="407d3"/>
      <sheetName val="407j"/>
      <sheetName val="407f"/>
      <sheetName val="407m"/>
      <sheetName val="407n"/>
      <sheetName val="410a"/>
      <sheetName val="411g"/>
      <sheetName val="413c"/>
      <sheetName val="SP-414"/>
      <sheetName val="415c"/>
      <sheetName val="Sp-416"/>
      <sheetName val="SP-420"/>
      <sheetName val="501p"/>
      <sheetName val="501q"/>
      <sheetName val="501n"/>
      <sheetName val="501L"/>
      <sheetName val="509a"/>
      <sheetName val="509d"/>
      <sheetName val="510a"/>
      <sheetName val="510b"/>
      <sheetName val="510c"/>
      <sheetName val="cs 14"/>
      <sheetName val="SP-514a"/>
      <sheetName val="kerb stone"/>
      <sheetName val="607a"/>
      <sheetName val="607b"/>
      <sheetName val="607ci"/>
      <sheetName val="607cii"/>
      <sheetName val="608i"/>
      <sheetName val="608j"/>
      <sheetName val="single"/>
      <sheetName val="Double"/>
      <sheetName val="SP 614 (i)"/>
      <sheetName val="tuff tiles"/>
      <sheetName val="Manhole Percast"/>
      <sheetName val="Manhole Cast in Situ"/>
      <sheetName val="Man Hole (Brick Work) 6 M Depth"/>
      <sheetName val="SP-417a"/>
      <sheetName val="SP-417c"/>
      <sheetName val="Break Down-Reinforcement Earth"/>
      <sheetName val="Code"/>
      <sheetName val="413b"/>
      <sheetName val="413d"/>
      <sheetName val="418a"/>
      <sheetName val="418b"/>
      <sheetName val="SP-419"/>
      <sheetName val="611a"/>
      <sheetName val="SP-613(Type-IA)"/>
      <sheetName val="SP-613(Type-IB)"/>
      <sheetName val="SP-613(Type-IC)"/>
      <sheetName val="SP-613(Type-II)"/>
      <sheetName val="SP-613(Type-IV)"/>
      <sheetName val="SP-613(Type-IV) (2)"/>
      <sheetName val="SP 617 (i)"/>
      <sheetName val="SP 617 (ii)"/>
      <sheetName val="SP 617 (iii)"/>
      <sheetName val="SP 618i"/>
      <sheetName val="SP 618ii"/>
      <sheetName val="SP-620"/>
      <sheetName val="801a"/>
      <sheetName val="801b"/>
      <sheetName val="802a"/>
      <sheetName val="802b"/>
      <sheetName val="803a"/>
      <sheetName val="803b"/>
      <sheetName val="804a"/>
      <sheetName val="804b"/>
      <sheetName val="804c"/>
      <sheetName val="804d"/>
      <sheetName val="805"/>
      <sheetName val="806a"/>
      <sheetName val="806b"/>
      <sheetName val="Transformer"/>
      <sheetName val="901.1 b"/>
      <sheetName val="902.10"/>
      <sheetName val="901.1a"/>
      <sheetName val="901.2"/>
      <sheetName val="901.3"/>
      <sheetName val="901.1 Pump"/>
      <sheetName val="901.2 Pump"/>
      <sheetName val="901.3 Chain Pully"/>
      <sheetName val="902.4"/>
      <sheetName val="902.4 (2)"/>
      <sheetName val="903.1"/>
      <sheetName val="903.2"/>
      <sheetName val="Box Culvert (Precast)"/>
      <sheetName val="Box Culvert (Cast in Situ)"/>
      <sheetName val="SP-615"/>
      <sheetName val="SP 616 (i)"/>
      <sheetName val="SP 616 (ii)"/>
      <sheetName val="SP 616 (iii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>
        <row r="3">
          <cell r="A3">
            <v>1</v>
          </cell>
          <cell r="B3" t="str">
            <v>Site Engineer</v>
          </cell>
          <cell r="C3">
            <v>80</v>
          </cell>
        </row>
        <row r="4">
          <cell r="A4">
            <v>2</v>
          </cell>
          <cell r="B4" t="str">
            <v>Concrete Plant Engineer</v>
          </cell>
          <cell r="C4">
            <v>80</v>
          </cell>
        </row>
        <row r="5">
          <cell r="A5">
            <v>3</v>
          </cell>
          <cell r="B5" t="str">
            <v>Asphalt Plant Engineer</v>
          </cell>
          <cell r="C5">
            <v>80</v>
          </cell>
        </row>
        <row r="6">
          <cell r="A6">
            <v>4</v>
          </cell>
          <cell r="B6" t="str">
            <v>Foreman Concrete</v>
          </cell>
          <cell r="C6">
            <v>50</v>
          </cell>
        </row>
        <row r="7">
          <cell r="A7">
            <v>5</v>
          </cell>
          <cell r="B7" t="str">
            <v>Foreman Earthwork</v>
          </cell>
          <cell r="C7">
            <v>45</v>
          </cell>
        </row>
        <row r="8">
          <cell r="A8">
            <v>6</v>
          </cell>
          <cell r="B8" t="str">
            <v>Foreman Asphalt</v>
          </cell>
          <cell r="C8">
            <v>50</v>
          </cell>
        </row>
        <row r="9">
          <cell r="A9">
            <v>7</v>
          </cell>
          <cell r="B9" t="str">
            <v>Supervisor</v>
          </cell>
          <cell r="C9">
            <v>50</v>
          </cell>
        </row>
        <row r="10">
          <cell r="A10">
            <v>8</v>
          </cell>
          <cell r="B10" t="str">
            <v>Surveyor</v>
          </cell>
          <cell r="C10">
            <v>50</v>
          </cell>
        </row>
        <row r="11">
          <cell r="A11">
            <v>9</v>
          </cell>
          <cell r="B11" t="str">
            <v>Asst. Surveyor</v>
          </cell>
          <cell r="C11">
            <v>40</v>
          </cell>
        </row>
        <row r="12">
          <cell r="A12">
            <v>10</v>
          </cell>
          <cell r="B12" t="str">
            <v>Mason</v>
          </cell>
          <cell r="C12">
            <v>60</v>
          </cell>
        </row>
        <row r="13">
          <cell r="A13">
            <v>11</v>
          </cell>
          <cell r="B13" t="str">
            <v>Carpenter</v>
          </cell>
          <cell r="C13">
            <v>47.5</v>
          </cell>
        </row>
        <row r="14">
          <cell r="A14">
            <v>12</v>
          </cell>
          <cell r="B14" t="str">
            <v>Steel binder/Cutter</v>
          </cell>
          <cell r="C14">
            <v>45</v>
          </cell>
        </row>
        <row r="15">
          <cell r="A15">
            <v>13</v>
          </cell>
          <cell r="B15" t="str">
            <v>Black Smith</v>
          </cell>
          <cell r="C15">
            <v>47.5</v>
          </cell>
        </row>
        <row r="16">
          <cell r="A16">
            <v>14</v>
          </cell>
          <cell r="B16" t="str">
            <v>Welder</v>
          </cell>
          <cell r="C16">
            <v>47.5</v>
          </cell>
        </row>
        <row r="17">
          <cell r="A17">
            <v>15</v>
          </cell>
          <cell r="B17" t="str">
            <v>Painter</v>
          </cell>
          <cell r="C17">
            <v>47.5</v>
          </cell>
        </row>
        <row r="18">
          <cell r="A18">
            <v>16</v>
          </cell>
          <cell r="B18" t="str">
            <v>Skilled Labour</v>
          </cell>
          <cell r="C18">
            <v>41.25</v>
          </cell>
        </row>
        <row r="19">
          <cell r="A19">
            <v>17</v>
          </cell>
          <cell r="B19" t="str">
            <v>Helper</v>
          </cell>
          <cell r="C19">
            <v>36.25</v>
          </cell>
        </row>
        <row r="20">
          <cell r="A20">
            <v>18</v>
          </cell>
          <cell r="B20" t="str">
            <v>Labour</v>
          </cell>
          <cell r="C20">
            <v>35</v>
          </cell>
        </row>
        <row r="21">
          <cell r="A21">
            <v>19</v>
          </cell>
          <cell r="B21" t="str">
            <v>Unskilled Cooly</v>
          </cell>
          <cell r="C21">
            <v>35</v>
          </cell>
        </row>
        <row r="22">
          <cell r="A22">
            <v>20</v>
          </cell>
          <cell r="B22" t="str">
            <v>Plumber</v>
          </cell>
          <cell r="C22">
            <v>47.5</v>
          </cell>
        </row>
        <row r="23">
          <cell r="A23">
            <v>21</v>
          </cell>
          <cell r="B23" t="str">
            <v>Bhishti</v>
          </cell>
          <cell r="C23">
            <v>35</v>
          </cell>
        </row>
        <row r="24">
          <cell r="A24">
            <v>22</v>
          </cell>
          <cell r="B24" t="str">
            <v>Forman</v>
          </cell>
          <cell r="C24">
            <v>50</v>
          </cell>
        </row>
        <row r="27">
          <cell r="A27">
            <v>1</v>
          </cell>
          <cell r="B27" t="str">
            <v>3-Wheel Roller (10-15 T) DRR</v>
          </cell>
          <cell r="C27">
            <v>963</v>
          </cell>
        </row>
        <row r="28">
          <cell r="A28">
            <v>2</v>
          </cell>
          <cell r="B28" t="str">
            <v>Asphalt Plant (80 T)</v>
          </cell>
          <cell r="C28">
            <v>25000</v>
          </cell>
        </row>
        <row r="29">
          <cell r="A29">
            <v>3</v>
          </cell>
          <cell r="B29" t="str">
            <v>Bitumen Distributor Tow Type (2000 Litres)</v>
          </cell>
          <cell r="C29">
            <v>148</v>
          </cell>
        </row>
        <row r="30">
          <cell r="A30">
            <v>4</v>
          </cell>
          <cell r="B30" t="str">
            <v>Bulldozer 120 HP</v>
          </cell>
          <cell r="C30">
            <v>1291</v>
          </cell>
        </row>
        <row r="31">
          <cell r="A31">
            <v>5</v>
          </cell>
          <cell r="B31" t="str">
            <v>Bulldozer 200 HP</v>
          </cell>
          <cell r="C31">
            <v>2576</v>
          </cell>
        </row>
        <row r="32">
          <cell r="A32">
            <v>6</v>
          </cell>
          <cell r="B32" t="str">
            <v>Bulldozer 90 HP</v>
          </cell>
          <cell r="C32">
            <v>950</v>
          </cell>
        </row>
        <row r="33">
          <cell r="A33">
            <v>7</v>
          </cell>
          <cell r="B33" t="str">
            <v>Combination Roller (10-12T)</v>
          </cell>
          <cell r="C33">
            <v>1185</v>
          </cell>
        </row>
        <row r="34">
          <cell r="A34">
            <v>8</v>
          </cell>
          <cell r="B34" t="str">
            <v>Combination Roller (18 T)</v>
          </cell>
          <cell r="C34">
            <v>1395</v>
          </cell>
        </row>
        <row r="35">
          <cell r="A35">
            <v>9</v>
          </cell>
          <cell r="B35" t="str">
            <v>Compressor 300 CFM</v>
          </cell>
          <cell r="C35">
            <v>300</v>
          </cell>
        </row>
        <row r="36">
          <cell r="A36">
            <v>10</v>
          </cell>
          <cell r="B36" t="str">
            <v>Concrete Batching Planst (30 cum/Hr.)</v>
          </cell>
          <cell r="C36">
            <v>1125</v>
          </cell>
        </row>
        <row r="37">
          <cell r="A37">
            <v>11</v>
          </cell>
          <cell r="B37" t="str">
            <v>Concrete Pump</v>
          </cell>
          <cell r="C37">
            <v>800</v>
          </cell>
        </row>
        <row r="38">
          <cell r="A38">
            <v>12</v>
          </cell>
          <cell r="B38" t="str">
            <v>Concrete Static Mixer (1/4 cuy)</v>
          </cell>
          <cell r="C38">
            <v>66</v>
          </cell>
        </row>
        <row r="39">
          <cell r="A39">
            <v>13</v>
          </cell>
          <cell r="B39" t="str">
            <v>Concrete Transit Mixer (6 cum)</v>
          </cell>
          <cell r="C39">
            <v>1100</v>
          </cell>
        </row>
        <row r="40">
          <cell r="A40">
            <v>14</v>
          </cell>
          <cell r="B40" t="str">
            <v>Crane 20 T</v>
          </cell>
          <cell r="C40">
            <v>806</v>
          </cell>
        </row>
        <row r="41">
          <cell r="A41">
            <v>15</v>
          </cell>
          <cell r="B41" t="str">
            <v>Dumper (10 T)</v>
          </cell>
          <cell r="C41">
            <v>550</v>
          </cell>
        </row>
        <row r="42">
          <cell r="A42">
            <v>16</v>
          </cell>
          <cell r="B42" t="str">
            <v>Dumper (18 T)</v>
          </cell>
          <cell r="C42">
            <v>1816</v>
          </cell>
        </row>
        <row r="43">
          <cell r="A43">
            <v>17</v>
          </cell>
          <cell r="B43" t="str">
            <v>Electric Saw</v>
          </cell>
          <cell r="C43">
            <v>189.5</v>
          </cell>
        </row>
        <row r="44">
          <cell r="A44">
            <v>18</v>
          </cell>
          <cell r="B44" t="str">
            <v>Excavator (Track Type) 100 HP</v>
          </cell>
          <cell r="C44">
            <v>1000</v>
          </cell>
        </row>
        <row r="45">
          <cell r="A45">
            <v>19</v>
          </cell>
          <cell r="B45" t="str">
            <v>Flat Body Truck (18 T)</v>
          </cell>
          <cell r="C45">
            <v>162.5</v>
          </cell>
        </row>
        <row r="46">
          <cell r="A46">
            <v>20</v>
          </cell>
          <cell r="B46" t="str">
            <v>Front End Loader (Cap. 1.5 cum)</v>
          </cell>
          <cell r="C46">
            <v>1266</v>
          </cell>
        </row>
        <row r="47">
          <cell r="A47">
            <v>21</v>
          </cell>
          <cell r="B47" t="str">
            <v>Front End Loader (Cap. 2.5 cum)</v>
          </cell>
          <cell r="C47">
            <v>1425</v>
          </cell>
        </row>
        <row r="48">
          <cell r="A48">
            <v>22</v>
          </cell>
          <cell r="B48" t="str">
            <v>Front End Loader (Cap. 3.0 cum)</v>
          </cell>
          <cell r="C48">
            <v>1910</v>
          </cell>
        </row>
        <row r="49">
          <cell r="A49">
            <v>23</v>
          </cell>
          <cell r="B49" t="str">
            <v>Grader (140 HP)</v>
          </cell>
          <cell r="C49">
            <v>1878</v>
          </cell>
        </row>
        <row r="50">
          <cell r="A50">
            <v>24</v>
          </cell>
          <cell r="B50" t="str">
            <v>P.T.R (9-Wheeler) 21 T</v>
          </cell>
          <cell r="C50">
            <v>1971</v>
          </cell>
        </row>
        <row r="51">
          <cell r="A51">
            <v>25</v>
          </cell>
          <cell r="B51" t="str">
            <v>Paver 4 M wide</v>
          </cell>
          <cell r="C51">
            <v>2256</v>
          </cell>
        </row>
        <row r="52">
          <cell r="A52">
            <v>26</v>
          </cell>
          <cell r="B52" t="str">
            <v>Piling Rig</v>
          </cell>
          <cell r="C52">
            <v>1000</v>
          </cell>
        </row>
        <row r="53">
          <cell r="A53">
            <v>27</v>
          </cell>
          <cell r="B53" t="str">
            <v>Plate Compactor</v>
          </cell>
          <cell r="C53">
            <v>181</v>
          </cell>
        </row>
        <row r="54">
          <cell r="A54">
            <v>28</v>
          </cell>
          <cell r="B54" t="str">
            <v>Power Broom</v>
          </cell>
          <cell r="C54">
            <v>300</v>
          </cell>
        </row>
        <row r="55">
          <cell r="A55">
            <v>29</v>
          </cell>
          <cell r="B55" t="str">
            <v>Pump 4" Delivery (Diesel)</v>
          </cell>
          <cell r="C55">
            <v>106</v>
          </cell>
        </row>
        <row r="56">
          <cell r="A56">
            <v>30</v>
          </cell>
          <cell r="B56" t="str">
            <v>Road Marking Machine</v>
          </cell>
          <cell r="C56">
            <v>317</v>
          </cell>
        </row>
        <row r="57">
          <cell r="A57">
            <v>31</v>
          </cell>
          <cell r="B57" t="str">
            <v>Rock Driller</v>
          </cell>
          <cell r="C57">
            <v>260</v>
          </cell>
        </row>
        <row r="58">
          <cell r="A58">
            <v>32</v>
          </cell>
          <cell r="B58" t="str">
            <v>Tendem Vibratory Roller (1.5T)</v>
          </cell>
          <cell r="C58">
            <v>368</v>
          </cell>
        </row>
        <row r="59">
          <cell r="A59">
            <v>33</v>
          </cell>
          <cell r="B59" t="str">
            <v>Tractor (50 HP)</v>
          </cell>
          <cell r="C59">
            <v>835</v>
          </cell>
        </row>
        <row r="60">
          <cell r="A60">
            <v>34</v>
          </cell>
          <cell r="B60" t="str">
            <v>Vibrator (Pocker 1.5")</v>
          </cell>
          <cell r="C60">
            <v>150</v>
          </cell>
        </row>
        <row r="61">
          <cell r="A61">
            <v>35</v>
          </cell>
          <cell r="B61" t="str">
            <v>Water Lorry (Local) 4000 L tow type</v>
          </cell>
          <cell r="C61">
            <v>200</v>
          </cell>
        </row>
        <row r="62">
          <cell r="A62">
            <v>36</v>
          </cell>
          <cell r="B62" t="str">
            <v>Water Tank Tow Type (12000L)</v>
          </cell>
          <cell r="C62">
            <v>998</v>
          </cell>
        </row>
        <row r="63">
          <cell r="A63">
            <v>37</v>
          </cell>
          <cell r="B63" t="str">
            <v>Welding Plant</v>
          </cell>
          <cell r="C63">
            <v>238.61</v>
          </cell>
        </row>
        <row r="64">
          <cell r="A64">
            <v>38</v>
          </cell>
          <cell r="B64" t="str">
            <v>Tractor Trolly</v>
          </cell>
          <cell r="C64">
            <v>885</v>
          </cell>
        </row>
        <row r="65">
          <cell r="A65">
            <v>39</v>
          </cell>
          <cell r="B65" t="str">
            <v>Tendem Vibratory Roller (10-12 T)</v>
          </cell>
          <cell r="C65">
            <v>1070</v>
          </cell>
        </row>
        <row r="66">
          <cell r="A66">
            <v>40</v>
          </cell>
          <cell r="B66" t="str">
            <v>Moter Grader 135 HP</v>
          </cell>
          <cell r="C66">
            <v>1927</v>
          </cell>
        </row>
        <row r="67">
          <cell r="A67">
            <v>41</v>
          </cell>
          <cell r="B67" t="str">
            <v>Static Mixer Machinew (1 bag)</v>
          </cell>
          <cell r="C67">
            <v>168</v>
          </cell>
        </row>
        <row r="68">
          <cell r="A68">
            <v>42</v>
          </cell>
          <cell r="B68" t="str">
            <v>Jack Hammer</v>
          </cell>
          <cell r="C68">
            <v>165.6</v>
          </cell>
        </row>
        <row r="69">
          <cell r="A69">
            <v>43</v>
          </cell>
          <cell r="B69" t="str">
            <v>Grader (165 HP)</v>
          </cell>
          <cell r="C69">
            <v>2037</v>
          </cell>
        </row>
        <row r="70">
          <cell r="A70">
            <v>44</v>
          </cell>
          <cell r="B70" t="str">
            <v>Generator Diesel (150 KVA)</v>
          </cell>
          <cell r="C70">
            <v>1705</v>
          </cell>
        </row>
        <row r="71">
          <cell r="A71">
            <v>45</v>
          </cell>
          <cell r="B71" t="str">
            <v>Trailer Low Bed 30 T.</v>
          </cell>
          <cell r="C71">
            <v>1587</v>
          </cell>
        </row>
        <row r="72">
          <cell r="A72">
            <v>46</v>
          </cell>
          <cell r="B72" t="str">
            <v>Crane. 45 T.</v>
          </cell>
          <cell r="C72">
            <v>1765</v>
          </cell>
        </row>
        <row r="73">
          <cell r="A73">
            <v>47</v>
          </cell>
          <cell r="B73" t="str">
            <v>Girder Launcher</v>
          </cell>
          <cell r="C73">
            <v>2579</v>
          </cell>
        </row>
        <row r="76">
          <cell r="A76">
            <v>1</v>
          </cell>
          <cell r="B76" t="str">
            <v>Fine Sand</v>
          </cell>
          <cell r="C76">
            <v>247</v>
          </cell>
        </row>
        <row r="77">
          <cell r="A77">
            <v>2</v>
          </cell>
          <cell r="B77" t="str">
            <v>Coarse Sand</v>
          </cell>
          <cell r="C77">
            <v>1077.26</v>
          </cell>
        </row>
        <row r="78">
          <cell r="A78">
            <v>3</v>
          </cell>
          <cell r="B78" t="str">
            <v>Soil A2-4</v>
          </cell>
          <cell r="C78">
            <v>80</v>
          </cell>
        </row>
        <row r="79">
          <cell r="A79">
            <v>4</v>
          </cell>
          <cell r="B79" t="str">
            <v>Soil Class A-4 including lead upto 8 Km</v>
          </cell>
          <cell r="C79">
            <v>192.7</v>
          </cell>
        </row>
        <row r="80">
          <cell r="A80">
            <v>5</v>
          </cell>
          <cell r="B80" t="str">
            <v>Soil class A4</v>
          </cell>
          <cell r="C80">
            <v>52</v>
          </cell>
        </row>
        <row r="81">
          <cell r="A81">
            <v>6</v>
          </cell>
          <cell r="B81" t="str">
            <v>Granular subbase</v>
          </cell>
          <cell r="C81">
            <v>1074.0899999999999</v>
          </cell>
        </row>
        <row r="82">
          <cell r="A82">
            <v>7</v>
          </cell>
          <cell r="B82" t="str">
            <v>Asphalt grade 60/70</v>
          </cell>
          <cell r="C82">
            <v>46550</v>
          </cell>
        </row>
        <row r="83">
          <cell r="A83">
            <v>8</v>
          </cell>
          <cell r="B83" t="str">
            <v>Asphalt M.C 70</v>
          </cell>
          <cell r="C83">
            <v>51000</v>
          </cell>
        </row>
        <row r="84">
          <cell r="A84">
            <v>9</v>
          </cell>
          <cell r="B84" t="str">
            <v>Asphalt R.C 70</v>
          </cell>
          <cell r="C84">
            <v>50000</v>
          </cell>
        </row>
        <row r="85">
          <cell r="A85">
            <v>10</v>
          </cell>
          <cell r="B85" t="str">
            <v>Aggregate Base</v>
          </cell>
          <cell r="C85">
            <v>884.43</v>
          </cell>
        </row>
        <row r="86">
          <cell r="A86">
            <v>11</v>
          </cell>
          <cell r="B86" t="str">
            <v>Aggregate 1 1/2" - 3/4"</v>
          </cell>
          <cell r="C86">
            <v>1589.45</v>
          </cell>
        </row>
        <row r="87">
          <cell r="A87">
            <v>12</v>
          </cell>
          <cell r="B87" t="str">
            <v>Aggregate 3/4" - 3/8"</v>
          </cell>
          <cell r="C87">
            <v>1589.45</v>
          </cell>
        </row>
        <row r="88">
          <cell r="A88">
            <v>13</v>
          </cell>
          <cell r="B88" t="str">
            <v>Aggregate 3/8" - No. 4</v>
          </cell>
          <cell r="C88">
            <v>1589.45</v>
          </cell>
        </row>
        <row r="89">
          <cell r="A89">
            <v>14</v>
          </cell>
          <cell r="B89" t="str">
            <v>Aggregate No. 4 - No. 200</v>
          </cell>
          <cell r="C89">
            <v>1419.96</v>
          </cell>
        </row>
        <row r="90">
          <cell r="A90" t="str">
            <v>14a</v>
          </cell>
          <cell r="B90" t="str">
            <v>Stone Dust</v>
          </cell>
          <cell r="C90">
            <v>600.28</v>
          </cell>
        </row>
        <row r="91">
          <cell r="A91">
            <v>15</v>
          </cell>
          <cell r="B91" t="str">
            <v>Cement (OPC)</v>
          </cell>
          <cell r="C91">
            <v>335</v>
          </cell>
        </row>
        <row r="92">
          <cell r="A92">
            <v>16</v>
          </cell>
          <cell r="B92" t="str">
            <v>Water</v>
          </cell>
          <cell r="C92">
            <v>36</v>
          </cell>
        </row>
        <row r="93">
          <cell r="A93">
            <v>17</v>
          </cell>
          <cell r="B93" t="str">
            <v>Electric Carges</v>
          </cell>
          <cell r="C93">
            <v>16</v>
          </cell>
        </row>
        <row r="94">
          <cell r="A94">
            <v>18</v>
          </cell>
          <cell r="B94" t="str">
            <v>Sub Base</v>
          </cell>
          <cell r="C94">
            <v>716.66</v>
          </cell>
        </row>
        <row r="95">
          <cell r="A95">
            <v>19</v>
          </cell>
          <cell r="B95" t="str">
            <v>Diesel</v>
          </cell>
          <cell r="C95">
            <v>62.65</v>
          </cell>
        </row>
        <row r="96">
          <cell r="A96">
            <v>20</v>
          </cell>
          <cell r="B96" t="str">
            <v>Shuttering</v>
          </cell>
        </row>
        <row r="97">
          <cell r="A97">
            <v>21</v>
          </cell>
          <cell r="B97" t="str">
            <v xml:space="preserve">Super Plasticizer </v>
          </cell>
          <cell r="C97">
            <v>90</v>
          </cell>
        </row>
        <row r="98">
          <cell r="A98">
            <v>22</v>
          </cell>
          <cell r="B98" t="str">
            <v>Cable having 12.50 mm dia</v>
          </cell>
          <cell r="C98">
            <v>105000</v>
          </cell>
        </row>
        <row r="99">
          <cell r="A99">
            <v>23</v>
          </cell>
          <cell r="B99" t="str">
            <v>Anchorage cone sets with wedges</v>
          </cell>
          <cell r="C99">
            <v>3200</v>
          </cell>
        </row>
        <row r="100">
          <cell r="A100">
            <v>24</v>
          </cell>
          <cell r="B100" t="str">
            <v>Corrugated steel duct</v>
          </cell>
          <cell r="C100">
            <v>45</v>
          </cell>
        </row>
        <row r="101">
          <cell r="A101">
            <v>25</v>
          </cell>
          <cell r="B101" t="str">
            <v>PE Grout Vents</v>
          </cell>
          <cell r="C101">
            <v>50</v>
          </cell>
        </row>
        <row r="102">
          <cell r="A102">
            <v>26</v>
          </cell>
          <cell r="B102" t="str">
            <v>PE Grout Tube</v>
          </cell>
          <cell r="C102">
            <v>45</v>
          </cell>
        </row>
        <row r="103">
          <cell r="A103">
            <v>27</v>
          </cell>
          <cell r="B103" t="str">
            <v>PVC Wraping Tap Roll</v>
          </cell>
          <cell r="C103">
            <v>65</v>
          </cell>
        </row>
        <row r="104">
          <cell r="A104">
            <v>28</v>
          </cell>
          <cell r="B104" t="str">
            <v>Binding Wire</v>
          </cell>
          <cell r="C104">
            <v>70</v>
          </cell>
        </row>
        <row r="105">
          <cell r="A105">
            <v>29</v>
          </cell>
          <cell r="B105" t="str">
            <v>OPC Cement for Grout</v>
          </cell>
          <cell r="C105">
            <v>7200</v>
          </cell>
        </row>
        <row r="106">
          <cell r="A106">
            <v>30</v>
          </cell>
          <cell r="B106" t="str">
            <v>Grout Additive</v>
          </cell>
          <cell r="C106">
            <v>460</v>
          </cell>
        </row>
        <row r="107">
          <cell r="A107">
            <v>31</v>
          </cell>
          <cell r="B107" t="str">
            <v>Premoulded boad (thermopore sheet 1" thick)</v>
          </cell>
          <cell r="C107">
            <v>50</v>
          </cell>
        </row>
        <row r="108">
          <cell r="A108">
            <v>32</v>
          </cell>
          <cell r="B108" t="str">
            <v>Sealant (Litre)</v>
          </cell>
          <cell r="C108">
            <v>330</v>
          </cell>
        </row>
        <row r="109">
          <cell r="A109">
            <v>33</v>
          </cell>
          <cell r="B109" t="str">
            <v>Sealant (Ml)</v>
          </cell>
          <cell r="C109">
            <v>1.25</v>
          </cell>
        </row>
        <row r="110">
          <cell r="A110">
            <v>34</v>
          </cell>
          <cell r="B110" t="str">
            <v>Structural steel A-36</v>
          </cell>
          <cell r="C110">
            <v>70</v>
          </cell>
        </row>
        <row r="111">
          <cell r="A111">
            <v>35</v>
          </cell>
          <cell r="B111" t="str">
            <v>Galvanizing</v>
          </cell>
          <cell r="C111">
            <v>33</v>
          </cell>
        </row>
        <row r="112">
          <cell r="A112">
            <v>36</v>
          </cell>
          <cell r="B112" t="str">
            <v>Elastomeric Bearing Pads</v>
          </cell>
          <cell r="C112">
            <v>3</v>
          </cell>
        </row>
        <row r="113">
          <cell r="A113">
            <v>37</v>
          </cell>
          <cell r="B113" t="str">
            <v>Bentonite Powder</v>
          </cell>
          <cell r="C113">
            <v>6</v>
          </cell>
        </row>
        <row r="114">
          <cell r="A114">
            <v>38</v>
          </cell>
          <cell r="B114" t="str">
            <v xml:space="preserve">Steel Bars Grade-40 </v>
          </cell>
          <cell r="C114">
            <v>55.5</v>
          </cell>
        </row>
        <row r="115">
          <cell r="A115">
            <v>39</v>
          </cell>
          <cell r="B115" t="str">
            <v xml:space="preserve">Bitumen (Packed) </v>
          </cell>
          <cell r="C115">
            <v>54.1</v>
          </cell>
        </row>
        <row r="116">
          <cell r="A116">
            <v>40</v>
          </cell>
          <cell r="B116" t="str">
            <v>Fuel</v>
          </cell>
          <cell r="C116">
            <v>10</v>
          </cell>
        </row>
        <row r="117">
          <cell r="A117">
            <v>41</v>
          </cell>
          <cell r="B117" t="str">
            <v>100 mm dia G.I Pipe</v>
          </cell>
          <cell r="C117">
            <v>470</v>
          </cell>
        </row>
        <row r="118">
          <cell r="A118">
            <v>42</v>
          </cell>
          <cell r="B118" t="str">
            <v xml:space="preserve">Anchors </v>
          </cell>
          <cell r="C118">
            <v>60</v>
          </cell>
        </row>
        <row r="119">
          <cell r="A119">
            <v>43</v>
          </cell>
          <cell r="B119" t="str">
            <v>MS Pipe 100 x 50 x 5 mm</v>
          </cell>
          <cell r="C119">
            <v>70</v>
          </cell>
        </row>
        <row r="120">
          <cell r="A120">
            <v>44</v>
          </cell>
          <cell r="B120" t="str">
            <v>MS Pipe 25 x 25 x 3 mm</v>
          </cell>
          <cell r="C120">
            <v>70</v>
          </cell>
        </row>
        <row r="121">
          <cell r="A121">
            <v>45</v>
          </cell>
          <cell r="B121" t="str">
            <v xml:space="preserve">Bolts Bearing plates etc </v>
          </cell>
        </row>
        <row r="122">
          <cell r="A122">
            <v>46</v>
          </cell>
          <cell r="B122" t="str">
            <v>Enamel paint (Three coats) @ 0.02 galons per SM per coat</v>
          </cell>
          <cell r="C122">
            <v>170</v>
          </cell>
        </row>
        <row r="123">
          <cell r="A123">
            <v>47</v>
          </cell>
          <cell r="B123" t="str">
            <v>Glazed cermaic tiles</v>
          </cell>
          <cell r="C123">
            <v>322.95</v>
          </cell>
        </row>
        <row r="124">
          <cell r="A124">
            <v>48</v>
          </cell>
          <cell r="B124" t="str">
            <v>White cement and colour for joint filling &amp; applying floating coat of cement</v>
          </cell>
          <cell r="C124">
            <v>45.21</v>
          </cell>
        </row>
        <row r="125">
          <cell r="A125">
            <v>49</v>
          </cell>
          <cell r="B125" t="str">
            <v>Excavation and finishing of surface</v>
          </cell>
        </row>
        <row r="126">
          <cell r="A126">
            <v>50</v>
          </cell>
          <cell r="B126" t="str">
            <v>Traffic Sign (including clamps anchor bolts etc)</v>
          </cell>
          <cell r="C126">
            <v>5000</v>
          </cell>
        </row>
        <row r="127">
          <cell r="A127">
            <v>51</v>
          </cell>
          <cell r="B127" t="str">
            <v>GI Pipe 75 mm dia</v>
          </cell>
          <cell r="C127">
            <v>587</v>
          </cell>
        </row>
        <row r="128">
          <cell r="A128">
            <v>52</v>
          </cell>
          <cell r="B128" t="str">
            <v>TP Paint for road marking</v>
          </cell>
          <cell r="C128">
            <v>88</v>
          </cell>
        </row>
        <row r="129">
          <cell r="A129">
            <v>53</v>
          </cell>
          <cell r="B129" t="str">
            <v>Glass beads</v>
          </cell>
          <cell r="C129">
            <v>102</v>
          </cell>
        </row>
        <row r="130">
          <cell r="A130">
            <v>54</v>
          </cell>
          <cell r="B130" t="str">
            <v>Cat eye single (raised profile)</v>
          </cell>
          <cell r="C130">
            <v>300</v>
          </cell>
        </row>
        <row r="131">
          <cell r="A131">
            <v>55</v>
          </cell>
          <cell r="B131" t="str">
            <v>Paving tile (50mm Thick)</v>
          </cell>
          <cell r="C131">
            <v>465</v>
          </cell>
        </row>
        <row r="132">
          <cell r="A132" t="str">
            <v>55a</v>
          </cell>
          <cell r="B132" t="str">
            <v>Paving tile (80mm thick)</v>
          </cell>
          <cell r="C132">
            <v>650</v>
          </cell>
        </row>
        <row r="133">
          <cell r="A133">
            <v>56</v>
          </cell>
          <cell r="B133" t="str">
            <v>Edge kerbs</v>
          </cell>
          <cell r="C133">
            <v>190</v>
          </cell>
        </row>
        <row r="134">
          <cell r="A134">
            <v>57</v>
          </cell>
          <cell r="B134" t="str">
            <v>Aggregate 2" - 1 1/2"</v>
          </cell>
          <cell r="C134">
            <v>1141.54</v>
          </cell>
        </row>
        <row r="135">
          <cell r="A135" t="str">
            <v>57a</v>
          </cell>
          <cell r="B135" t="str">
            <v>Aggregate</v>
          </cell>
          <cell r="C135">
            <v>1241.8599999999999</v>
          </cell>
        </row>
        <row r="136">
          <cell r="A136" t="str">
            <v>57b</v>
          </cell>
          <cell r="B136" t="str">
            <v>Aggregate</v>
          </cell>
          <cell r="C136">
            <v>1294.8499999999999</v>
          </cell>
        </row>
        <row r="137">
          <cell r="A137">
            <v>58</v>
          </cell>
          <cell r="B137" t="str">
            <v>Chenab Sand</v>
          </cell>
          <cell r="C137">
            <v>706.42</v>
          </cell>
        </row>
        <row r="138">
          <cell r="A138">
            <v>59</v>
          </cell>
          <cell r="B138" t="str">
            <v>Steel Grade-60</v>
          </cell>
          <cell r="C138">
            <v>57000</v>
          </cell>
        </row>
        <row r="139">
          <cell r="A139">
            <v>60</v>
          </cell>
          <cell r="B139" t="str">
            <v>Cold Steel Wire AASHTO M-32</v>
          </cell>
          <cell r="C139">
            <v>70000</v>
          </cell>
        </row>
        <row r="140">
          <cell r="A140">
            <v>61</v>
          </cell>
          <cell r="B140" t="str">
            <v>50 mm dia G.I Pipe</v>
          </cell>
          <cell r="C140">
            <v>147</v>
          </cell>
        </row>
        <row r="141">
          <cell r="A141">
            <v>62</v>
          </cell>
          <cell r="B141" t="str">
            <v>100 mm dia C.I Pipe</v>
          </cell>
          <cell r="C141">
            <v>335</v>
          </cell>
        </row>
        <row r="142">
          <cell r="A142">
            <v>63</v>
          </cell>
          <cell r="B142" t="str">
            <v>C.I. Heads 100 mm dia</v>
          </cell>
          <cell r="C142">
            <v>150</v>
          </cell>
        </row>
        <row r="143">
          <cell r="A143">
            <v>64</v>
          </cell>
          <cell r="B143" t="str">
            <v>C.I. Shoes bend or offset 100 mm dia</v>
          </cell>
          <cell r="C143">
            <v>150</v>
          </cell>
        </row>
        <row r="144">
          <cell r="A144">
            <v>65</v>
          </cell>
          <cell r="B144" t="str">
            <v>Clamps with hold fasts etc.</v>
          </cell>
          <cell r="C144">
            <v>20</v>
          </cell>
        </row>
        <row r="145">
          <cell r="A145">
            <v>66</v>
          </cell>
          <cell r="B145" t="str">
            <v>Elbow 4" dia</v>
          </cell>
          <cell r="C145">
            <v>84</v>
          </cell>
        </row>
        <row r="146">
          <cell r="A146">
            <v>67</v>
          </cell>
          <cell r="B146" t="str">
            <v>Emulsion Paint</v>
          </cell>
          <cell r="C146">
            <v>600</v>
          </cell>
        </row>
        <row r="147">
          <cell r="A147">
            <v>68</v>
          </cell>
          <cell r="B147" t="str">
            <v>Stone Random Class-A</v>
          </cell>
          <cell r="C147">
            <v>730.79</v>
          </cell>
        </row>
        <row r="148">
          <cell r="A148">
            <v>69</v>
          </cell>
          <cell r="B148" t="str">
            <v>R.C.C. Pipe Class-IV 1220 mm (AASHTO M-170)</v>
          </cell>
          <cell r="C148">
            <v>10500</v>
          </cell>
        </row>
        <row r="149">
          <cell r="A149">
            <v>70</v>
          </cell>
          <cell r="B149" t="str">
            <v>Curing Compound</v>
          </cell>
          <cell r="C149">
            <v>175.23</v>
          </cell>
        </row>
        <row r="150">
          <cell r="A150">
            <v>71</v>
          </cell>
          <cell r="B150" t="str">
            <v>Steel Grade-40</v>
          </cell>
          <cell r="C150">
            <v>52500</v>
          </cell>
        </row>
        <row r="151">
          <cell r="A151">
            <v>72</v>
          </cell>
          <cell r="B151" t="str">
            <v>Rubber Ring (1220)</v>
          </cell>
          <cell r="C151">
            <v>96</v>
          </cell>
        </row>
        <row r="152">
          <cell r="A152">
            <v>73</v>
          </cell>
          <cell r="B152" t="str">
            <v>R.C.C. Pipe Class-IV 1070 mm (AASHTO M-170)</v>
          </cell>
          <cell r="C152">
            <v>9800</v>
          </cell>
        </row>
        <row r="153">
          <cell r="A153">
            <v>74</v>
          </cell>
          <cell r="B153" t="str">
            <v>Rubber Ring (1070)</v>
          </cell>
          <cell r="C153">
            <v>84</v>
          </cell>
        </row>
        <row r="154">
          <cell r="A154">
            <v>75</v>
          </cell>
          <cell r="B154" t="str">
            <v>R.C.C. Pipe Class-IV 760 mm (AASHTO M-170)</v>
          </cell>
          <cell r="C154">
            <v>4920</v>
          </cell>
        </row>
        <row r="155">
          <cell r="A155">
            <v>76</v>
          </cell>
          <cell r="B155" t="str">
            <v>Rubber Ring (760)</v>
          </cell>
          <cell r="C155">
            <v>60</v>
          </cell>
        </row>
        <row r="156">
          <cell r="A156">
            <v>77</v>
          </cell>
          <cell r="B156" t="str">
            <v>R.C.C. Pipe Class-IV 460 mm (AASHTO M-170)</v>
          </cell>
          <cell r="C156">
            <v>1350</v>
          </cell>
        </row>
        <row r="157">
          <cell r="A157">
            <v>78</v>
          </cell>
          <cell r="B157" t="str">
            <v>Rubber Ring (460)</v>
          </cell>
          <cell r="C157">
            <v>36</v>
          </cell>
        </row>
        <row r="158">
          <cell r="A158">
            <v>79</v>
          </cell>
          <cell r="B158" t="str">
            <v>Brick</v>
          </cell>
          <cell r="C158">
            <v>3.8</v>
          </cell>
        </row>
        <row r="159">
          <cell r="A159">
            <v>80</v>
          </cell>
          <cell r="B159" t="str">
            <v>Piching Stone</v>
          </cell>
          <cell r="C159">
            <v>1087</v>
          </cell>
        </row>
      </sheetData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ADDRESSES"/>
      <sheetName val="BOOK"/>
      <sheetName val="CALCULATION SHEET"/>
      <sheetName val="CALENDAR ANNUAL"/>
      <sheetName val="CALENDAR DESKTOP"/>
      <sheetName val="CASIO SHEET"/>
      <sheetName val="CASSETTE TITLE"/>
      <sheetName val="CD-Cover"/>
      <sheetName val="CD-Cover ii"/>
      <sheetName val="CHECKLIST"/>
      <sheetName val="CONVERSION FACTORS"/>
      <sheetName val="CONVERSION FACTORS (calc)"/>
      <sheetName val="DADS TELEPHONE Nos."/>
      <sheetName val="DIARY PAGE"/>
      <sheetName val="DOS Characters"/>
      <sheetName val="E-MAIL ADDRESSES"/>
      <sheetName val="FILE TITLES I"/>
      <sheetName val="FILE TITLES II"/>
      <sheetName val="FONT"/>
      <sheetName val="GBC - LOGO"/>
      <sheetName val="I CHING"/>
      <sheetName val="IMPORTANT HISTORICAL DATES"/>
      <sheetName val="IQ TEST"/>
      <sheetName val="LINED PAPER"/>
      <sheetName val="MATHEMAGICS"/>
      <sheetName val="MEMORY"/>
      <sheetName val="NATIONS OF THE WORLD"/>
      <sheetName val="OVERTIME"/>
      <sheetName val="PERPETUAL CALENDAR"/>
      <sheetName val="PERSONALIZED CARD"/>
      <sheetName val="PROJECT CALENDAR ACTUAL"/>
      <sheetName val="PROJECT CLAUSE 14"/>
      <sheetName val="PROJECT HOLIDAYS"/>
      <sheetName val="ROUGH PAGE"/>
      <sheetName val="TELEPHONE Nos"/>
      <sheetName val="TELEPHONE Nos ADD"/>
      <sheetName val="TELEPHONE PAD"/>
      <sheetName val="TROUBLE SHOOTING CHART"/>
      <sheetName val="UNIT CONVERTER"/>
      <sheetName val="UNITS"/>
      <sheetName val="WINDOWS SHORTCUTS"/>
      <sheetName val="WORDS"/>
    </sheetNames>
    <sheetDataSet>
      <sheetData sheetId="0"/>
      <sheetData sheetId="1"/>
      <sheetData sheetId="2"/>
      <sheetData sheetId="3"/>
      <sheetData sheetId="4">
        <row r="14">
          <cell r="C14" t="str">
            <v>SUN</v>
          </cell>
          <cell r="D14" t="str">
            <v>MON</v>
          </cell>
          <cell r="E14" t="str">
            <v>TUE</v>
          </cell>
          <cell r="F14" t="str">
            <v>WED</v>
          </cell>
          <cell r="G14" t="str">
            <v>THU</v>
          </cell>
          <cell r="H14" t="str">
            <v>FRI</v>
          </cell>
          <cell r="I14" t="str">
            <v>SAT</v>
          </cell>
          <cell r="L14" t="str">
            <v>SUN</v>
          </cell>
          <cell r="M14" t="str">
            <v>MON</v>
          </cell>
          <cell r="N14" t="str">
            <v>TUE</v>
          </cell>
          <cell r="O14" t="str">
            <v>WED</v>
          </cell>
          <cell r="P14" t="str">
            <v>THU</v>
          </cell>
          <cell r="Q14" t="str">
            <v>FRI</v>
          </cell>
          <cell r="R14" t="str">
            <v>SAT</v>
          </cell>
          <cell r="U14" t="str">
            <v>SUN</v>
          </cell>
          <cell r="V14" t="str">
            <v>MON</v>
          </cell>
          <cell r="W14" t="str">
            <v>TUE</v>
          </cell>
          <cell r="X14" t="str">
            <v>WED</v>
          </cell>
          <cell r="Y14" t="str">
            <v>THU</v>
          </cell>
          <cell r="Z14" t="str">
            <v>FRI</v>
          </cell>
          <cell r="AA14" t="str">
            <v>SAT</v>
          </cell>
        </row>
        <row r="15">
          <cell r="C15">
            <v>0</v>
          </cell>
          <cell r="D15">
            <v>0</v>
          </cell>
          <cell r="E15">
            <v>1</v>
          </cell>
          <cell r="F15">
            <v>2</v>
          </cell>
          <cell r="G15">
            <v>3</v>
          </cell>
          <cell r="H15">
            <v>4</v>
          </cell>
          <cell r="I15">
            <v>5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1</v>
          </cell>
          <cell r="R15">
            <v>2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1</v>
          </cell>
          <cell r="AA15">
            <v>2</v>
          </cell>
        </row>
        <row r="16">
          <cell r="C16">
            <v>6</v>
          </cell>
          <cell r="D16">
            <v>7</v>
          </cell>
          <cell r="E16">
            <v>8</v>
          </cell>
          <cell r="F16">
            <v>9</v>
          </cell>
          <cell r="G16">
            <v>10</v>
          </cell>
          <cell r="H16">
            <v>11</v>
          </cell>
          <cell r="I16">
            <v>12</v>
          </cell>
          <cell r="L16">
            <v>3</v>
          </cell>
          <cell r="M16">
            <v>4</v>
          </cell>
          <cell r="N16">
            <v>5</v>
          </cell>
          <cell r="O16">
            <v>6</v>
          </cell>
          <cell r="P16">
            <v>7</v>
          </cell>
          <cell r="Q16">
            <v>8</v>
          </cell>
          <cell r="R16">
            <v>9</v>
          </cell>
          <cell r="U16">
            <v>3</v>
          </cell>
          <cell r="V16">
            <v>4</v>
          </cell>
          <cell r="W16">
            <v>5</v>
          </cell>
          <cell r="X16">
            <v>6</v>
          </cell>
          <cell r="Y16">
            <v>7</v>
          </cell>
          <cell r="Z16">
            <v>8</v>
          </cell>
          <cell r="AA16">
            <v>9</v>
          </cell>
        </row>
        <row r="17">
          <cell r="C17">
            <v>13</v>
          </cell>
          <cell r="D17">
            <v>14</v>
          </cell>
          <cell r="E17">
            <v>15</v>
          </cell>
          <cell r="F17">
            <v>16</v>
          </cell>
          <cell r="G17">
            <v>17</v>
          </cell>
          <cell r="H17">
            <v>18</v>
          </cell>
          <cell r="I17">
            <v>19</v>
          </cell>
          <cell r="L17">
            <v>10</v>
          </cell>
          <cell r="M17">
            <v>11</v>
          </cell>
          <cell r="N17">
            <v>12</v>
          </cell>
          <cell r="O17">
            <v>13</v>
          </cell>
          <cell r="P17">
            <v>14</v>
          </cell>
          <cell r="Q17">
            <v>15</v>
          </cell>
          <cell r="R17">
            <v>16</v>
          </cell>
          <cell r="U17">
            <v>10</v>
          </cell>
          <cell r="V17">
            <v>11</v>
          </cell>
          <cell r="W17">
            <v>12</v>
          </cell>
          <cell r="X17">
            <v>13</v>
          </cell>
          <cell r="Y17">
            <v>14</v>
          </cell>
          <cell r="Z17">
            <v>15</v>
          </cell>
          <cell r="AA17">
            <v>16</v>
          </cell>
        </row>
        <row r="18">
          <cell r="C18">
            <v>20</v>
          </cell>
          <cell r="D18">
            <v>21</v>
          </cell>
          <cell r="E18">
            <v>22</v>
          </cell>
          <cell r="F18">
            <v>23</v>
          </cell>
          <cell r="G18">
            <v>24</v>
          </cell>
          <cell r="H18">
            <v>25</v>
          </cell>
          <cell r="I18">
            <v>26</v>
          </cell>
          <cell r="L18">
            <v>17</v>
          </cell>
          <cell r="M18">
            <v>18</v>
          </cell>
          <cell r="N18">
            <v>19</v>
          </cell>
          <cell r="O18">
            <v>20</v>
          </cell>
          <cell r="P18">
            <v>21</v>
          </cell>
          <cell r="Q18">
            <v>22</v>
          </cell>
          <cell r="R18">
            <v>23</v>
          </cell>
          <cell r="U18">
            <v>17</v>
          </cell>
          <cell r="V18">
            <v>18</v>
          </cell>
          <cell r="W18">
            <v>19</v>
          </cell>
          <cell r="X18">
            <v>20</v>
          </cell>
          <cell r="Y18">
            <v>21</v>
          </cell>
          <cell r="Z18">
            <v>22</v>
          </cell>
          <cell r="AA18">
            <v>23</v>
          </cell>
        </row>
        <row r="19">
          <cell r="C19">
            <v>27</v>
          </cell>
          <cell r="D19">
            <v>28</v>
          </cell>
          <cell r="E19">
            <v>29</v>
          </cell>
          <cell r="F19">
            <v>30</v>
          </cell>
          <cell r="G19">
            <v>31</v>
          </cell>
          <cell r="H19">
            <v>0</v>
          </cell>
          <cell r="I19">
            <v>0</v>
          </cell>
          <cell r="L19">
            <v>24</v>
          </cell>
          <cell r="M19">
            <v>25</v>
          </cell>
          <cell r="N19">
            <v>26</v>
          </cell>
          <cell r="O19">
            <v>27</v>
          </cell>
          <cell r="P19">
            <v>28</v>
          </cell>
          <cell r="Q19">
            <v>0</v>
          </cell>
          <cell r="R19">
            <v>0</v>
          </cell>
          <cell r="U19">
            <v>24</v>
          </cell>
          <cell r="V19">
            <v>25</v>
          </cell>
          <cell r="W19">
            <v>26</v>
          </cell>
          <cell r="X19">
            <v>27</v>
          </cell>
          <cell r="Y19">
            <v>28</v>
          </cell>
          <cell r="Z19">
            <v>29</v>
          </cell>
          <cell r="AA19">
            <v>30</v>
          </cell>
        </row>
        <row r="20"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U20">
            <v>31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</row>
        <row r="23">
          <cell r="C23" t="str">
            <v>SUN</v>
          </cell>
          <cell r="D23" t="str">
            <v>MON</v>
          </cell>
          <cell r="E23" t="str">
            <v>TUE</v>
          </cell>
          <cell r="F23" t="str">
            <v>WED</v>
          </cell>
          <cell r="G23" t="str">
            <v>THU</v>
          </cell>
          <cell r="H23" t="str">
            <v>FRI</v>
          </cell>
          <cell r="I23" t="str">
            <v>SAT</v>
          </cell>
          <cell r="L23" t="str">
            <v>SUN</v>
          </cell>
          <cell r="M23" t="str">
            <v>MON</v>
          </cell>
          <cell r="N23" t="str">
            <v>TUE</v>
          </cell>
          <cell r="O23" t="str">
            <v>WED</v>
          </cell>
          <cell r="P23" t="str">
            <v>THU</v>
          </cell>
          <cell r="Q23" t="str">
            <v>FRI</v>
          </cell>
          <cell r="R23" t="str">
            <v>SAT</v>
          </cell>
          <cell r="U23" t="str">
            <v>SUN</v>
          </cell>
          <cell r="V23" t="str">
            <v>MON</v>
          </cell>
          <cell r="W23" t="str">
            <v>TUE</v>
          </cell>
          <cell r="X23" t="str">
            <v>WED</v>
          </cell>
          <cell r="Y23" t="str">
            <v>THU</v>
          </cell>
          <cell r="Z23" t="str">
            <v>FRI</v>
          </cell>
          <cell r="AA23" t="str">
            <v>SAT</v>
          </cell>
        </row>
        <row r="24">
          <cell r="C24">
            <v>0</v>
          </cell>
          <cell r="D24">
            <v>1</v>
          </cell>
          <cell r="E24">
            <v>2</v>
          </cell>
          <cell r="F24">
            <v>3</v>
          </cell>
          <cell r="G24">
            <v>4</v>
          </cell>
          <cell r="H24">
            <v>5</v>
          </cell>
          <cell r="I24">
            <v>6</v>
          </cell>
          <cell r="L24">
            <v>0</v>
          </cell>
          <cell r="M24">
            <v>0</v>
          </cell>
          <cell r="N24">
            <v>0</v>
          </cell>
          <cell r="O24">
            <v>1</v>
          </cell>
          <cell r="P24">
            <v>2</v>
          </cell>
          <cell r="Q24">
            <v>3</v>
          </cell>
          <cell r="R24">
            <v>4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1</v>
          </cell>
        </row>
        <row r="25">
          <cell r="C25">
            <v>7</v>
          </cell>
          <cell r="D25">
            <v>8</v>
          </cell>
          <cell r="E25">
            <v>9</v>
          </cell>
          <cell r="F25">
            <v>10</v>
          </cell>
          <cell r="G25">
            <v>11</v>
          </cell>
          <cell r="H25">
            <v>12</v>
          </cell>
          <cell r="I25">
            <v>13</v>
          </cell>
          <cell r="L25">
            <v>5</v>
          </cell>
          <cell r="M25">
            <v>6</v>
          </cell>
          <cell r="N25">
            <v>7</v>
          </cell>
          <cell r="O25">
            <v>8</v>
          </cell>
          <cell r="P25">
            <v>9</v>
          </cell>
          <cell r="Q25">
            <v>10</v>
          </cell>
          <cell r="R25">
            <v>11</v>
          </cell>
          <cell r="U25">
            <v>2</v>
          </cell>
          <cell r="V25">
            <v>3</v>
          </cell>
          <cell r="W25">
            <v>4</v>
          </cell>
          <cell r="X25">
            <v>5</v>
          </cell>
          <cell r="Y25">
            <v>6</v>
          </cell>
          <cell r="Z25">
            <v>7</v>
          </cell>
          <cell r="AA25">
            <v>8</v>
          </cell>
        </row>
        <row r="26">
          <cell r="C26">
            <v>14</v>
          </cell>
          <cell r="D26">
            <v>15</v>
          </cell>
          <cell r="E26">
            <v>16</v>
          </cell>
          <cell r="F26">
            <v>17</v>
          </cell>
          <cell r="G26">
            <v>18</v>
          </cell>
          <cell r="H26">
            <v>19</v>
          </cell>
          <cell r="I26">
            <v>20</v>
          </cell>
          <cell r="L26">
            <v>12</v>
          </cell>
          <cell r="M26">
            <v>13</v>
          </cell>
          <cell r="N26">
            <v>14</v>
          </cell>
          <cell r="O26">
            <v>15</v>
          </cell>
          <cell r="P26">
            <v>16</v>
          </cell>
          <cell r="Q26">
            <v>17</v>
          </cell>
          <cell r="R26">
            <v>18</v>
          </cell>
          <cell r="U26">
            <v>9</v>
          </cell>
          <cell r="V26">
            <v>10</v>
          </cell>
          <cell r="W26">
            <v>11</v>
          </cell>
          <cell r="X26">
            <v>12</v>
          </cell>
          <cell r="Y26">
            <v>13</v>
          </cell>
          <cell r="Z26">
            <v>14</v>
          </cell>
          <cell r="AA26">
            <v>15</v>
          </cell>
        </row>
        <row r="27">
          <cell r="C27">
            <v>21</v>
          </cell>
          <cell r="D27">
            <v>22</v>
          </cell>
          <cell r="E27">
            <v>23</v>
          </cell>
          <cell r="F27">
            <v>24</v>
          </cell>
          <cell r="G27">
            <v>25</v>
          </cell>
          <cell r="H27">
            <v>26</v>
          </cell>
          <cell r="I27">
            <v>27</v>
          </cell>
          <cell r="L27">
            <v>19</v>
          </cell>
          <cell r="M27">
            <v>20</v>
          </cell>
          <cell r="N27">
            <v>21</v>
          </cell>
          <cell r="O27">
            <v>22</v>
          </cell>
          <cell r="P27">
            <v>23</v>
          </cell>
          <cell r="Q27">
            <v>24</v>
          </cell>
          <cell r="R27">
            <v>25</v>
          </cell>
          <cell r="U27">
            <v>16</v>
          </cell>
          <cell r="V27">
            <v>17</v>
          </cell>
          <cell r="W27">
            <v>18</v>
          </cell>
          <cell r="X27">
            <v>19</v>
          </cell>
          <cell r="Y27">
            <v>20</v>
          </cell>
          <cell r="Z27">
            <v>21</v>
          </cell>
          <cell r="AA27">
            <v>22</v>
          </cell>
        </row>
        <row r="28">
          <cell r="C28">
            <v>28</v>
          </cell>
          <cell r="D28">
            <v>29</v>
          </cell>
          <cell r="E28">
            <v>30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L28">
            <v>26</v>
          </cell>
          <cell r="M28">
            <v>27</v>
          </cell>
          <cell r="N28">
            <v>28</v>
          </cell>
          <cell r="O28">
            <v>29</v>
          </cell>
          <cell r="P28">
            <v>30</v>
          </cell>
          <cell r="Q28">
            <v>31</v>
          </cell>
          <cell r="R28">
            <v>0</v>
          </cell>
          <cell r="U28">
            <v>23</v>
          </cell>
          <cell r="V28">
            <v>24</v>
          </cell>
          <cell r="W28">
            <v>25</v>
          </cell>
          <cell r="X28">
            <v>26</v>
          </cell>
          <cell r="Y28">
            <v>27</v>
          </cell>
          <cell r="Z28">
            <v>28</v>
          </cell>
          <cell r="AA28">
            <v>29</v>
          </cell>
        </row>
        <row r="29"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U29">
            <v>30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</row>
        <row r="32">
          <cell r="C32" t="str">
            <v>SUN</v>
          </cell>
          <cell r="D32" t="str">
            <v>MON</v>
          </cell>
          <cell r="E32" t="str">
            <v>TUE</v>
          </cell>
          <cell r="F32" t="str">
            <v>WED</v>
          </cell>
          <cell r="G32" t="str">
            <v>THU</v>
          </cell>
          <cell r="H32" t="str">
            <v>FRI</v>
          </cell>
          <cell r="I32" t="str">
            <v>SAT</v>
          </cell>
          <cell r="L32" t="str">
            <v>SUN</v>
          </cell>
          <cell r="M32" t="str">
            <v>MON</v>
          </cell>
          <cell r="N32" t="str">
            <v>TUE</v>
          </cell>
          <cell r="O32" t="str">
            <v>WED</v>
          </cell>
          <cell r="P32" t="str">
            <v>THU</v>
          </cell>
          <cell r="Q32" t="str">
            <v>FRI</v>
          </cell>
          <cell r="R32" t="str">
            <v>SAT</v>
          </cell>
          <cell r="U32" t="str">
            <v>SUN</v>
          </cell>
          <cell r="V32" t="str">
            <v>MON</v>
          </cell>
          <cell r="W32" t="str">
            <v>TUE</v>
          </cell>
          <cell r="X32" t="str">
            <v>WED</v>
          </cell>
          <cell r="Y32" t="str">
            <v>THU</v>
          </cell>
          <cell r="Z32" t="str">
            <v>FRI</v>
          </cell>
          <cell r="AA32" t="str">
            <v>SAT</v>
          </cell>
        </row>
        <row r="33">
          <cell r="C33">
            <v>0</v>
          </cell>
          <cell r="D33">
            <v>1</v>
          </cell>
          <cell r="E33">
            <v>2</v>
          </cell>
          <cell r="F33">
            <v>3</v>
          </cell>
          <cell r="G33">
            <v>4</v>
          </cell>
          <cell r="H33">
            <v>5</v>
          </cell>
          <cell r="I33">
            <v>6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1</v>
          </cell>
          <cell r="Q33">
            <v>2</v>
          </cell>
          <cell r="R33">
            <v>3</v>
          </cell>
          <cell r="U33">
            <v>1</v>
          </cell>
          <cell r="V33">
            <v>2</v>
          </cell>
          <cell r="W33">
            <v>3</v>
          </cell>
          <cell r="X33">
            <v>4</v>
          </cell>
          <cell r="Y33">
            <v>5</v>
          </cell>
          <cell r="Z33">
            <v>6</v>
          </cell>
          <cell r="AA33">
            <v>7</v>
          </cell>
        </row>
        <row r="34">
          <cell r="C34">
            <v>7</v>
          </cell>
          <cell r="D34">
            <v>8</v>
          </cell>
          <cell r="E34">
            <v>9</v>
          </cell>
          <cell r="F34">
            <v>10</v>
          </cell>
          <cell r="G34">
            <v>11</v>
          </cell>
          <cell r="H34">
            <v>12</v>
          </cell>
          <cell r="I34">
            <v>13</v>
          </cell>
          <cell r="L34">
            <v>4</v>
          </cell>
          <cell r="M34">
            <v>5</v>
          </cell>
          <cell r="N34">
            <v>6</v>
          </cell>
          <cell r="O34">
            <v>7</v>
          </cell>
          <cell r="P34">
            <v>8</v>
          </cell>
          <cell r="Q34">
            <v>9</v>
          </cell>
          <cell r="R34">
            <v>10</v>
          </cell>
          <cell r="U34">
            <v>8</v>
          </cell>
          <cell r="V34">
            <v>9</v>
          </cell>
          <cell r="W34">
            <v>10</v>
          </cell>
          <cell r="X34">
            <v>11</v>
          </cell>
          <cell r="Y34">
            <v>12</v>
          </cell>
          <cell r="Z34">
            <v>13</v>
          </cell>
          <cell r="AA34">
            <v>14</v>
          </cell>
        </row>
        <row r="35">
          <cell r="C35">
            <v>14</v>
          </cell>
          <cell r="D35">
            <v>15</v>
          </cell>
          <cell r="E35">
            <v>16</v>
          </cell>
          <cell r="F35">
            <v>17</v>
          </cell>
          <cell r="G35">
            <v>18</v>
          </cell>
          <cell r="H35">
            <v>19</v>
          </cell>
          <cell r="I35">
            <v>20</v>
          </cell>
          <cell r="L35">
            <v>11</v>
          </cell>
          <cell r="M35">
            <v>12</v>
          </cell>
          <cell r="N35">
            <v>13</v>
          </cell>
          <cell r="O35">
            <v>14</v>
          </cell>
          <cell r="P35">
            <v>15</v>
          </cell>
          <cell r="Q35">
            <v>16</v>
          </cell>
          <cell r="R35">
            <v>17</v>
          </cell>
          <cell r="U35">
            <v>15</v>
          </cell>
          <cell r="V35">
            <v>16</v>
          </cell>
          <cell r="W35">
            <v>17</v>
          </cell>
          <cell r="X35">
            <v>18</v>
          </cell>
          <cell r="Y35">
            <v>19</v>
          </cell>
          <cell r="Z35">
            <v>20</v>
          </cell>
          <cell r="AA35">
            <v>21</v>
          </cell>
        </row>
        <row r="36">
          <cell r="C36">
            <v>21</v>
          </cell>
          <cell r="D36">
            <v>22</v>
          </cell>
          <cell r="E36">
            <v>23</v>
          </cell>
          <cell r="F36">
            <v>24</v>
          </cell>
          <cell r="G36">
            <v>25</v>
          </cell>
          <cell r="H36">
            <v>26</v>
          </cell>
          <cell r="I36">
            <v>27</v>
          </cell>
          <cell r="L36">
            <v>18</v>
          </cell>
          <cell r="M36">
            <v>19</v>
          </cell>
          <cell r="N36">
            <v>20</v>
          </cell>
          <cell r="O36">
            <v>21</v>
          </cell>
          <cell r="P36">
            <v>22</v>
          </cell>
          <cell r="Q36">
            <v>23</v>
          </cell>
          <cell r="R36">
            <v>24</v>
          </cell>
          <cell r="U36">
            <v>22</v>
          </cell>
          <cell r="V36">
            <v>23</v>
          </cell>
          <cell r="W36">
            <v>24</v>
          </cell>
          <cell r="X36">
            <v>25</v>
          </cell>
          <cell r="Y36">
            <v>26</v>
          </cell>
          <cell r="Z36">
            <v>27</v>
          </cell>
          <cell r="AA36">
            <v>28</v>
          </cell>
        </row>
        <row r="37">
          <cell r="C37">
            <v>28</v>
          </cell>
          <cell r="D37">
            <v>29</v>
          </cell>
          <cell r="E37">
            <v>30</v>
          </cell>
          <cell r="F37">
            <v>31</v>
          </cell>
          <cell r="G37">
            <v>0</v>
          </cell>
          <cell r="H37">
            <v>0</v>
          </cell>
          <cell r="I37">
            <v>0</v>
          </cell>
          <cell r="L37">
            <v>25</v>
          </cell>
          <cell r="M37">
            <v>26</v>
          </cell>
          <cell r="N37">
            <v>27</v>
          </cell>
          <cell r="O37">
            <v>28</v>
          </cell>
          <cell r="P37">
            <v>29</v>
          </cell>
          <cell r="Q37">
            <v>30</v>
          </cell>
          <cell r="R37">
            <v>31</v>
          </cell>
          <cell r="U37">
            <v>29</v>
          </cell>
          <cell r="V37">
            <v>30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</row>
        <row r="38"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</row>
        <row r="41">
          <cell r="C41" t="str">
            <v>SUN</v>
          </cell>
          <cell r="D41" t="str">
            <v>MON</v>
          </cell>
          <cell r="E41" t="str">
            <v>TUE</v>
          </cell>
          <cell r="F41" t="str">
            <v>WED</v>
          </cell>
          <cell r="G41" t="str">
            <v>THU</v>
          </cell>
          <cell r="H41" t="str">
            <v>FRI</v>
          </cell>
          <cell r="I41" t="str">
            <v>SAT</v>
          </cell>
          <cell r="L41" t="str">
            <v>SUN</v>
          </cell>
          <cell r="M41" t="str">
            <v>MON</v>
          </cell>
          <cell r="N41" t="str">
            <v>TUE</v>
          </cell>
          <cell r="O41" t="str">
            <v>WED</v>
          </cell>
          <cell r="P41" t="str">
            <v>THU</v>
          </cell>
          <cell r="Q41" t="str">
            <v>FRI</v>
          </cell>
          <cell r="R41" t="str">
            <v>SAT</v>
          </cell>
          <cell r="U41" t="str">
            <v>SUN</v>
          </cell>
          <cell r="V41" t="str">
            <v>MON</v>
          </cell>
          <cell r="W41" t="str">
            <v>TUE</v>
          </cell>
          <cell r="X41" t="str">
            <v>WED</v>
          </cell>
          <cell r="Y41" t="str">
            <v>THU</v>
          </cell>
          <cell r="Z41" t="str">
            <v>FRI</v>
          </cell>
          <cell r="AA41" t="str">
            <v>SAT</v>
          </cell>
        </row>
        <row r="42">
          <cell r="C42">
            <v>0</v>
          </cell>
          <cell r="D42">
            <v>0</v>
          </cell>
          <cell r="E42">
            <v>1</v>
          </cell>
          <cell r="F42">
            <v>2</v>
          </cell>
          <cell r="G42">
            <v>3</v>
          </cell>
          <cell r="H42">
            <v>4</v>
          </cell>
          <cell r="I42">
            <v>5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1</v>
          </cell>
          <cell r="R42">
            <v>2</v>
          </cell>
          <cell r="U42">
            <v>1</v>
          </cell>
          <cell r="V42">
            <v>2</v>
          </cell>
          <cell r="W42">
            <v>3</v>
          </cell>
          <cell r="X42">
            <v>4</v>
          </cell>
          <cell r="Y42">
            <v>5</v>
          </cell>
          <cell r="Z42">
            <v>6</v>
          </cell>
          <cell r="AA42">
            <v>7</v>
          </cell>
        </row>
        <row r="43">
          <cell r="C43">
            <v>6</v>
          </cell>
          <cell r="D43">
            <v>7</v>
          </cell>
          <cell r="E43">
            <v>8</v>
          </cell>
          <cell r="F43">
            <v>9</v>
          </cell>
          <cell r="G43">
            <v>10</v>
          </cell>
          <cell r="H43">
            <v>11</v>
          </cell>
          <cell r="I43">
            <v>12</v>
          </cell>
          <cell r="L43">
            <v>3</v>
          </cell>
          <cell r="M43">
            <v>4</v>
          </cell>
          <cell r="N43">
            <v>5</v>
          </cell>
          <cell r="O43">
            <v>6</v>
          </cell>
          <cell r="P43">
            <v>7</v>
          </cell>
          <cell r="Q43">
            <v>8</v>
          </cell>
          <cell r="R43">
            <v>9</v>
          </cell>
          <cell r="U43">
            <v>8</v>
          </cell>
          <cell r="V43">
            <v>9</v>
          </cell>
          <cell r="W43">
            <v>10</v>
          </cell>
          <cell r="X43">
            <v>11</v>
          </cell>
          <cell r="Y43">
            <v>12</v>
          </cell>
          <cell r="Z43">
            <v>13</v>
          </cell>
          <cell r="AA43">
            <v>14</v>
          </cell>
        </row>
        <row r="44">
          <cell r="C44">
            <v>13</v>
          </cell>
          <cell r="D44">
            <v>14</v>
          </cell>
          <cell r="E44">
            <v>15</v>
          </cell>
          <cell r="F44">
            <v>16</v>
          </cell>
          <cell r="G44">
            <v>17</v>
          </cell>
          <cell r="H44">
            <v>18</v>
          </cell>
          <cell r="I44">
            <v>19</v>
          </cell>
          <cell r="L44">
            <v>10</v>
          </cell>
          <cell r="M44">
            <v>11</v>
          </cell>
          <cell r="N44">
            <v>12</v>
          </cell>
          <cell r="O44">
            <v>13</v>
          </cell>
          <cell r="P44">
            <v>14</v>
          </cell>
          <cell r="Q44">
            <v>15</v>
          </cell>
          <cell r="R44">
            <v>16</v>
          </cell>
          <cell r="U44">
            <v>15</v>
          </cell>
          <cell r="V44">
            <v>16</v>
          </cell>
          <cell r="W44">
            <v>17</v>
          </cell>
          <cell r="X44">
            <v>18</v>
          </cell>
          <cell r="Y44">
            <v>19</v>
          </cell>
          <cell r="Z44">
            <v>20</v>
          </cell>
          <cell r="AA44">
            <v>21</v>
          </cell>
        </row>
        <row r="45">
          <cell r="C45">
            <v>20</v>
          </cell>
          <cell r="D45">
            <v>21</v>
          </cell>
          <cell r="E45">
            <v>22</v>
          </cell>
          <cell r="F45">
            <v>23</v>
          </cell>
          <cell r="G45">
            <v>24</v>
          </cell>
          <cell r="H45">
            <v>25</v>
          </cell>
          <cell r="I45">
            <v>26</v>
          </cell>
          <cell r="L45">
            <v>17</v>
          </cell>
          <cell r="M45">
            <v>18</v>
          </cell>
          <cell r="N45">
            <v>19</v>
          </cell>
          <cell r="O45">
            <v>20</v>
          </cell>
          <cell r="P45">
            <v>21</v>
          </cell>
          <cell r="Q45">
            <v>22</v>
          </cell>
          <cell r="R45">
            <v>23</v>
          </cell>
          <cell r="U45">
            <v>22</v>
          </cell>
          <cell r="V45">
            <v>23</v>
          </cell>
          <cell r="W45">
            <v>24</v>
          </cell>
          <cell r="X45">
            <v>25</v>
          </cell>
          <cell r="Y45">
            <v>26</v>
          </cell>
          <cell r="Z45">
            <v>27</v>
          </cell>
          <cell r="AA45">
            <v>28</v>
          </cell>
        </row>
        <row r="46">
          <cell r="C46">
            <v>27</v>
          </cell>
          <cell r="D46">
            <v>28</v>
          </cell>
          <cell r="E46">
            <v>29</v>
          </cell>
          <cell r="F46">
            <v>30</v>
          </cell>
          <cell r="G46">
            <v>31</v>
          </cell>
          <cell r="H46">
            <v>0</v>
          </cell>
          <cell r="I46">
            <v>0</v>
          </cell>
          <cell r="L46">
            <v>24</v>
          </cell>
          <cell r="M46">
            <v>25</v>
          </cell>
          <cell r="N46">
            <v>26</v>
          </cell>
          <cell r="O46">
            <v>27</v>
          </cell>
          <cell r="P46">
            <v>28</v>
          </cell>
          <cell r="Q46">
            <v>29</v>
          </cell>
          <cell r="R46">
            <v>30</v>
          </cell>
          <cell r="U46">
            <v>29</v>
          </cell>
          <cell r="V46">
            <v>30</v>
          </cell>
          <cell r="W46">
            <v>31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H-FLW"/>
      <sheetName val="CON-M-FL"/>
      <sheetName val="WORK-SCHEDULE"/>
      <sheetName val="MON-TGT"/>
      <sheetName val="INCOME-FLOW"/>
      <sheetName val="LAB-SCHD"/>
      <sheetName val="EXP-FLW "/>
      <sheetName val="PLT-STA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6">
          <cell r="AB6">
            <v>1000000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AA137"/>
  <sheetViews>
    <sheetView tabSelected="1" view="pageBreakPreview" topLeftCell="A2" zoomScale="85" zoomScaleNormal="85" zoomScaleSheetLayoutView="85" workbookViewId="0">
      <pane ySplit="5" topLeftCell="A124" activePane="bottomLeft" state="frozen"/>
      <selection activeCell="A2" sqref="A2"/>
      <selection pane="bottomLeft" activeCell="K126" sqref="K126"/>
    </sheetView>
  </sheetViews>
  <sheetFormatPr defaultColWidth="9.109375" defaultRowHeight="14.4" x14ac:dyDescent="0.3"/>
  <cols>
    <col min="1" max="1" width="5" style="17" customWidth="1"/>
    <col min="2" max="2" width="5.88671875" style="17" customWidth="1"/>
    <col min="3" max="3" width="20.44140625" style="17" customWidth="1"/>
    <col min="4" max="4" width="6.88671875" style="17" customWidth="1"/>
    <col min="5" max="5" width="7.44140625" style="17" customWidth="1"/>
    <col min="6" max="8" width="5.5546875" style="17" customWidth="1"/>
    <col min="9" max="9" width="10.6640625" style="16" customWidth="1"/>
    <col min="10" max="14" width="9.6640625" style="16" customWidth="1"/>
    <col min="15" max="15" width="10.88671875" style="16" customWidth="1"/>
    <col min="16" max="16" width="9.44140625" style="16" customWidth="1"/>
    <col min="17" max="17" width="10.33203125" style="16" bestFit="1" customWidth="1"/>
    <col min="18" max="18" width="8.44140625" style="16" customWidth="1"/>
    <col min="19" max="19" width="7.88671875" style="39" customWidth="1"/>
    <col min="20" max="20" width="12.44140625" style="16" customWidth="1"/>
    <col min="21" max="24" width="7.88671875" style="17" customWidth="1"/>
    <col min="25" max="25" width="10.5546875" style="17" bestFit="1" customWidth="1"/>
    <col min="26" max="16384" width="9.109375" style="17"/>
  </cols>
  <sheetData>
    <row r="1" spans="1:25" s="1" customFormat="1" ht="38.4" customHeight="1" x14ac:dyDescent="0.4">
      <c r="B1" s="169" t="s">
        <v>23</v>
      </c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169"/>
      <c r="U1" s="169"/>
      <c r="V1" s="169"/>
      <c r="W1" s="169"/>
      <c r="X1" s="169"/>
    </row>
    <row r="2" spans="1:25" s="5" customFormat="1" ht="15.6" x14ac:dyDescent="0.3">
      <c r="A2" s="2"/>
      <c r="B2" s="2"/>
      <c r="C2" s="2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4"/>
      <c r="U2" s="6"/>
      <c r="W2" s="2"/>
      <c r="X2" s="2"/>
    </row>
    <row r="3" spans="1:25" s="5" customFormat="1" ht="21" customHeight="1" x14ac:dyDescent="0.3">
      <c r="A3" s="7" t="s">
        <v>30</v>
      </c>
      <c r="B3" s="7"/>
      <c r="C3" s="2"/>
      <c r="D3" s="3"/>
      <c r="E3" s="3"/>
      <c r="F3" s="3"/>
      <c r="G3" s="3"/>
      <c r="H3" s="3"/>
      <c r="I3" s="3"/>
      <c r="J3" s="3"/>
      <c r="K3" s="3"/>
      <c r="L3" s="3"/>
      <c r="M3" s="3"/>
      <c r="N3" s="8"/>
      <c r="O3" s="8"/>
      <c r="P3" s="8"/>
      <c r="Q3" s="8"/>
      <c r="R3" s="8"/>
      <c r="S3" s="9"/>
      <c r="U3" s="6"/>
      <c r="W3" s="10"/>
      <c r="X3" s="10"/>
    </row>
    <row r="4" spans="1:25" s="5" customFormat="1" ht="14.25" customHeight="1" thickBot="1" x14ac:dyDescent="0.35">
      <c r="A4" s="11"/>
      <c r="B4" s="11"/>
      <c r="D4" s="11"/>
      <c r="E4" s="11"/>
      <c r="F4" s="11"/>
      <c r="G4" s="11"/>
      <c r="H4" s="11"/>
      <c r="I4" s="12"/>
      <c r="J4" s="13"/>
      <c r="N4" s="8"/>
      <c r="O4" s="8"/>
      <c r="P4" s="8"/>
      <c r="Q4" s="8"/>
      <c r="R4" s="14"/>
      <c r="S4" s="15"/>
      <c r="T4" s="6"/>
      <c r="U4" s="2"/>
      <c r="V4" s="2"/>
      <c r="W4" s="10"/>
      <c r="X4" s="10"/>
    </row>
    <row r="5" spans="1:25" ht="23.25" customHeight="1" x14ac:dyDescent="0.3">
      <c r="A5" s="155" t="s">
        <v>0</v>
      </c>
      <c r="B5" s="170" t="s">
        <v>28</v>
      </c>
      <c r="C5" s="170" t="s">
        <v>1</v>
      </c>
      <c r="D5" s="170" t="s">
        <v>2</v>
      </c>
      <c r="E5" s="170" t="s">
        <v>3</v>
      </c>
      <c r="F5" s="170" t="s">
        <v>25</v>
      </c>
      <c r="G5" s="170" t="s">
        <v>4</v>
      </c>
      <c r="H5" s="172" t="s">
        <v>5</v>
      </c>
      <c r="I5" s="174" t="s">
        <v>6</v>
      </c>
      <c r="J5" s="175"/>
      <c r="K5" s="175"/>
      <c r="L5" s="175"/>
      <c r="M5" s="175"/>
      <c r="N5" s="176"/>
      <c r="O5" s="161" t="s">
        <v>7</v>
      </c>
      <c r="P5" s="159" t="s">
        <v>26</v>
      </c>
      <c r="Q5" s="159" t="s">
        <v>27</v>
      </c>
      <c r="R5" s="161" t="s">
        <v>8</v>
      </c>
      <c r="S5" s="161" t="s">
        <v>9</v>
      </c>
      <c r="T5" s="161" t="s">
        <v>10</v>
      </c>
      <c r="U5" s="177" t="s">
        <v>11</v>
      </c>
      <c r="V5" s="178"/>
      <c r="W5" s="178"/>
      <c r="X5" s="179"/>
    </row>
    <row r="6" spans="1:25" ht="36" customHeight="1" thickBot="1" x14ac:dyDescent="0.35">
      <c r="A6" s="156"/>
      <c r="B6" s="171"/>
      <c r="C6" s="171"/>
      <c r="D6" s="171"/>
      <c r="E6" s="171"/>
      <c r="F6" s="171"/>
      <c r="G6" s="171"/>
      <c r="H6" s="173"/>
      <c r="I6" s="85" t="s">
        <v>12</v>
      </c>
      <c r="J6" s="85" t="s">
        <v>13</v>
      </c>
      <c r="K6" s="85" t="s">
        <v>14</v>
      </c>
      <c r="L6" s="85" t="s">
        <v>45</v>
      </c>
      <c r="M6" s="85" t="s">
        <v>46</v>
      </c>
      <c r="N6" s="85" t="s">
        <v>15</v>
      </c>
      <c r="O6" s="162"/>
      <c r="P6" s="160"/>
      <c r="Q6" s="160"/>
      <c r="R6" s="162"/>
      <c r="S6" s="162"/>
      <c r="T6" s="162"/>
      <c r="U6" s="180"/>
      <c r="V6" s="181"/>
      <c r="W6" s="181"/>
      <c r="X6" s="182"/>
    </row>
    <row r="7" spans="1:25" ht="18.75" customHeight="1" x14ac:dyDescent="0.3">
      <c r="B7" s="166" t="s">
        <v>24</v>
      </c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8"/>
    </row>
    <row r="8" spans="1:25" ht="6.75" customHeight="1" x14ac:dyDescent="0.3">
      <c r="A8" s="107">
        <v>1</v>
      </c>
      <c r="B8" s="107" t="s">
        <v>29</v>
      </c>
      <c r="C8" s="109" t="s">
        <v>94</v>
      </c>
      <c r="D8" s="111">
        <v>4</v>
      </c>
      <c r="E8" s="113">
        <v>150</v>
      </c>
      <c r="F8" s="113">
        <v>2</v>
      </c>
      <c r="G8" s="113">
        <v>4</v>
      </c>
      <c r="H8" s="113">
        <f>ROUND(F8*G8,0)</f>
        <v>8</v>
      </c>
      <c r="I8" s="96">
        <f>ROUND(SUM(U8),3)</f>
        <v>1020</v>
      </c>
      <c r="J8" s="96">
        <f>ROUND(SUM(X8),3)</f>
        <v>1020</v>
      </c>
      <c r="K8" s="96">
        <f>V10</f>
        <v>275</v>
      </c>
      <c r="L8" s="96">
        <f>ROUND(SUM(U11),3)</f>
        <v>0</v>
      </c>
      <c r="M8" s="96">
        <f>ROUND(SUM(V11),3)</f>
        <v>0</v>
      </c>
      <c r="N8" s="97"/>
      <c r="O8" s="96">
        <f>SUM(I8:N11)</f>
        <v>2315</v>
      </c>
      <c r="P8" s="96">
        <f>12*4</f>
        <v>48</v>
      </c>
      <c r="Q8" s="96">
        <f>O8-P8</f>
        <v>2267</v>
      </c>
      <c r="R8" s="100">
        <f>(Q8*H8)/1000</f>
        <v>18.135999999999999</v>
      </c>
      <c r="S8" s="136">
        <v>0.99399999999999999</v>
      </c>
      <c r="T8" s="96">
        <f>R8*S8</f>
        <v>18.027183999999998</v>
      </c>
      <c r="U8" s="152">
        <f>X8</f>
        <v>1020</v>
      </c>
      <c r="V8" s="18"/>
      <c r="W8" s="19"/>
      <c r="X8" s="148">
        <v>1020</v>
      </c>
    </row>
    <row r="9" spans="1:25" ht="28.5" customHeight="1" x14ac:dyDescent="0.3">
      <c r="A9" s="108"/>
      <c r="B9" s="108"/>
      <c r="C9" s="110"/>
      <c r="D9" s="112"/>
      <c r="E9" s="114"/>
      <c r="F9" s="114"/>
      <c r="G9" s="114"/>
      <c r="H9" s="114"/>
      <c r="I9" s="97"/>
      <c r="J9" s="97"/>
      <c r="K9" s="97"/>
      <c r="L9" s="97"/>
      <c r="M9" s="97"/>
      <c r="N9" s="97"/>
      <c r="O9" s="97"/>
      <c r="P9" s="97"/>
      <c r="Q9" s="97"/>
      <c r="R9" s="101"/>
      <c r="S9" s="137"/>
      <c r="T9" s="97"/>
      <c r="U9" s="153"/>
      <c r="V9" s="45"/>
      <c r="W9" s="41"/>
      <c r="X9" s="149"/>
      <c r="Y9" s="86">
        <f>0.9+0.15</f>
        <v>1.05</v>
      </c>
    </row>
    <row r="10" spans="1:25" ht="27" customHeight="1" x14ac:dyDescent="0.3">
      <c r="A10" s="108"/>
      <c r="B10" s="108"/>
      <c r="C10" s="110"/>
      <c r="D10" s="112"/>
      <c r="E10" s="114"/>
      <c r="F10" s="114"/>
      <c r="G10" s="114"/>
      <c r="H10" s="114"/>
      <c r="I10" s="97"/>
      <c r="J10" s="97"/>
      <c r="K10" s="97"/>
      <c r="L10" s="97"/>
      <c r="M10" s="97"/>
      <c r="N10" s="97"/>
      <c r="O10" s="97"/>
      <c r="P10" s="97"/>
      <c r="Q10" s="97"/>
      <c r="R10" s="101"/>
      <c r="S10" s="137"/>
      <c r="T10" s="97"/>
      <c r="U10" s="153"/>
      <c r="V10" s="99">
        <f>+(150+400)/2</f>
        <v>275</v>
      </c>
      <c r="W10" s="99"/>
      <c r="X10" s="149"/>
    </row>
    <row r="11" spans="1:25" ht="15.75" customHeight="1" x14ac:dyDescent="0.3">
      <c r="A11" s="117"/>
      <c r="B11" s="117"/>
      <c r="C11" s="118"/>
      <c r="D11" s="119"/>
      <c r="E11" s="115"/>
      <c r="F11" s="115"/>
      <c r="G11" s="115"/>
      <c r="H11" s="115"/>
      <c r="I11" s="106"/>
      <c r="J11" s="106"/>
      <c r="K11" s="106"/>
      <c r="L11" s="106"/>
      <c r="M11" s="106"/>
      <c r="N11" s="106"/>
      <c r="O11" s="106"/>
      <c r="P11" s="106"/>
      <c r="Q11" s="106"/>
      <c r="R11" s="120"/>
      <c r="S11" s="138"/>
      <c r="T11" s="106"/>
      <c r="U11" s="154"/>
      <c r="V11" s="151" t="s">
        <v>91</v>
      </c>
      <c r="W11" s="151"/>
      <c r="X11" s="150"/>
    </row>
    <row r="12" spans="1:25" ht="33.75" customHeight="1" x14ac:dyDescent="0.3">
      <c r="A12" s="107">
        <v>2</v>
      </c>
      <c r="B12" s="107" t="s">
        <v>31</v>
      </c>
      <c r="C12" s="109" t="s">
        <v>32</v>
      </c>
      <c r="D12" s="111">
        <v>4</v>
      </c>
      <c r="E12" s="113" t="s">
        <v>35</v>
      </c>
      <c r="F12" s="113">
        <v>2</v>
      </c>
      <c r="G12" s="113">
        <v>4</v>
      </c>
      <c r="H12" s="113">
        <f>ROUND(F12*G12,0)</f>
        <v>8</v>
      </c>
      <c r="I12" s="96">
        <f>ROUND(SUM(U12),3)</f>
        <v>1500</v>
      </c>
      <c r="J12" s="96">
        <f>ROUND(SUM(W13),3)</f>
        <v>0</v>
      </c>
      <c r="K12" s="96">
        <f>ROUND(SUM(U13),3)</f>
        <v>0</v>
      </c>
      <c r="L12" s="96">
        <f>ROUND(SUM(U13),3)</f>
        <v>0</v>
      </c>
      <c r="M12" s="96">
        <f>ROUND(SUM(V13),3)</f>
        <v>0</v>
      </c>
      <c r="N12" s="96" t="s">
        <v>16</v>
      </c>
      <c r="O12" s="96">
        <f>SUM(I12:N13)</f>
        <v>1500</v>
      </c>
      <c r="P12" s="96"/>
      <c r="Q12" s="96">
        <f>O12-P12</f>
        <v>1500</v>
      </c>
      <c r="R12" s="100">
        <f>(Q12*H12)/1000</f>
        <v>12</v>
      </c>
      <c r="S12" s="136">
        <v>0.99399999999999999</v>
      </c>
      <c r="T12" s="96">
        <f>R12*S12</f>
        <v>11.928000000000001</v>
      </c>
      <c r="U12" s="139">
        <v>1500</v>
      </c>
      <c r="V12" s="98"/>
      <c r="W12" s="19"/>
      <c r="X12" s="48"/>
    </row>
    <row r="13" spans="1:25" ht="38.25" customHeight="1" x14ac:dyDescent="0.3">
      <c r="A13" s="117"/>
      <c r="B13" s="117"/>
      <c r="C13" s="118"/>
      <c r="D13" s="119"/>
      <c r="E13" s="115"/>
      <c r="F13" s="115"/>
      <c r="G13" s="115"/>
      <c r="H13" s="115"/>
      <c r="I13" s="106"/>
      <c r="J13" s="106"/>
      <c r="K13" s="106"/>
      <c r="L13" s="106"/>
      <c r="M13" s="106"/>
      <c r="N13" s="106"/>
      <c r="O13" s="106"/>
      <c r="P13" s="106"/>
      <c r="Q13" s="106"/>
      <c r="R13" s="120"/>
      <c r="S13" s="138"/>
      <c r="T13" s="106"/>
      <c r="U13" s="40"/>
      <c r="V13" s="50"/>
      <c r="W13" s="164"/>
      <c r="X13" s="165"/>
    </row>
    <row r="14" spans="1:25" ht="33.75" customHeight="1" x14ac:dyDescent="0.3">
      <c r="A14" s="107">
        <v>3</v>
      </c>
      <c r="B14" s="107" t="s">
        <v>33</v>
      </c>
      <c r="C14" s="109" t="s">
        <v>34</v>
      </c>
      <c r="D14" s="111">
        <v>4</v>
      </c>
      <c r="E14" s="113" t="s">
        <v>35</v>
      </c>
      <c r="F14" s="129">
        <v>2</v>
      </c>
      <c r="G14" s="129">
        <v>2</v>
      </c>
      <c r="H14" s="113">
        <f>ROUND(F14*G14,0)</f>
        <v>4</v>
      </c>
      <c r="I14" s="96">
        <f>ROUND(SUM(U14),3)</f>
        <v>1500</v>
      </c>
      <c r="J14" s="96">
        <f>ROUND(SUM(W15),3)</f>
        <v>0</v>
      </c>
      <c r="K14" s="96">
        <f>ROUND(SUM(U15),3)</f>
        <v>0</v>
      </c>
      <c r="L14" s="96">
        <f>ROUND(SUM(U15),3)</f>
        <v>0</v>
      </c>
      <c r="M14" s="96">
        <f>ROUND(SUM(V15),3)</f>
        <v>0</v>
      </c>
      <c r="N14" s="96" t="s">
        <v>16</v>
      </c>
      <c r="O14" s="96">
        <f>SUM(I14:N15)</f>
        <v>1500</v>
      </c>
      <c r="P14" s="96"/>
      <c r="Q14" s="96">
        <f>O14-P14</f>
        <v>1500</v>
      </c>
      <c r="R14" s="100">
        <f>(Q14*H14)/1000</f>
        <v>6</v>
      </c>
      <c r="S14" s="136">
        <v>0.99399999999999999</v>
      </c>
      <c r="T14" s="96">
        <f>R14*S14</f>
        <v>5.9640000000000004</v>
      </c>
      <c r="U14" s="139">
        <v>1500</v>
      </c>
      <c r="V14" s="98"/>
      <c r="W14" s="19"/>
      <c r="X14" s="48"/>
    </row>
    <row r="15" spans="1:25" ht="38.25" customHeight="1" x14ac:dyDescent="0.3">
      <c r="A15" s="117"/>
      <c r="B15" s="117"/>
      <c r="C15" s="118"/>
      <c r="D15" s="119"/>
      <c r="E15" s="115"/>
      <c r="F15" s="131"/>
      <c r="G15" s="131"/>
      <c r="H15" s="115"/>
      <c r="I15" s="106"/>
      <c r="J15" s="106"/>
      <c r="K15" s="106"/>
      <c r="L15" s="106"/>
      <c r="M15" s="106"/>
      <c r="N15" s="106"/>
      <c r="O15" s="106"/>
      <c r="P15" s="106"/>
      <c r="Q15" s="106"/>
      <c r="R15" s="120"/>
      <c r="S15" s="138"/>
      <c r="T15" s="106"/>
      <c r="U15" s="40"/>
      <c r="V15" s="50"/>
      <c r="W15" s="164"/>
      <c r="X15" s="165"/>
    </row>
    <row r="16" spans="1:25" ht="21.75" customHeight="1" x14ac:dyDescent="0.3">
      <c r="A16" s="107">
        <v>4</v>
      </c>
      <c r="B16" s="107" t="s">
        <v>37</v>
      </c>
      <c r="C16" s="109" t="s">
        <v>36</v>
      </c>
      <c r="D16" s="111">
        <v>3</v>
      </c>
      <c r="E16" s="113" t="s">
        <v>35</v>
      </c>
      <c r="F16" s="113">
        <v>2</v>
      </c>
      <c r="G16" s="113">
        <v>8</v>
      </c>
      <c r="H16" s="113">
        <f>ROUND(F16*G16,0)</f>
        <v>16</v>
      </c>
      <c r="I16" s="96">
        <f>V16</f>
        <v>300</v>
      </c>
      <c r="J16" s="96">
        <f>U17</f>
        <v>100</v>
      </c>
      <c r="K16" s="96">
        <f>V17</f>
        <v>220</v>
      </c>
      <c r="L16" s="96"/>
      <c r="M16" s="96"/>
      <c r="N16" s="96" t="s">
        <v>16</v>
      </c>
      <c r="O16" s="96">
        <f>SUM(I16:N17)</f>
        <v>620</v>
      </c>
      <c r="P16" s="96">
        <f>10*2</f>
        <v>20</v>
      </c>
      <c r="Q16" s="96">
        <f>O16-P16</f>
        <v>600</v>
      </c>
      <c r="R16" s="100">
        <f>(Q16*H16)/1000</f>
        <v>9.6</v>
      </c>
      <c r="S16" s="102">
        <v>0.56000000000000005</v>
      </c>
      <c r="T16" s="96">
        <f>R16*S16</f>
        <v>5.3760000000000003</v>
      </c>
      <c r="U16" s="52"/>
      <c r="V16" s="146">
        <v>300</v>
      </c>
      <c r="W16" s="146"/>
      <c r="X16" s="48"/>
    </row>
    <row r="17" spans="1:25" ht="39.75" customHeight="1" x14ac:dyDescent="0.3">
      <c r="A17" s="117"/>
      <c r="B17" s="117"/>
      <c r="C17" s="118"/>
      <c r="D17" s="119"/>
      <c r="E17" s="115"/>
      <c r="F17" s="115"/>
      <c r="G17" s="115"/>
      <c r="H17" s="115"/>
      <c r="I17" s="106"/>
      <c r="J17" s="106"/>
      <c r="K17" s="106"/>
      <c r="L17" s="106"/>
      <c r="M17" s="106"/>
      <c r="N17" s="106"/>
      <c r="O17" s="106"/>
      <c r="P17" s="106"/>
      <c r="Q17" s="106"/>
      <c r="R17" s="120"/>
      <c r="S17" s="105"/>
      <c r="T17" s="106"/>
      <c r="U17" s="40">
        <v>100</v>
      </c>
      <c r="V17" s="87">
        <v>220</v>
      </c>
      <c r="W17" s="55"/>
      <c r="X17" s="56"/>
      <c r="Y17" s="17">
        <f>3.175*3</f>
        <v>9.5249999999999986</v>
      </c>
    </row>
    <row r="18" spans="1:25" ht="15.75" customHeight="1" x14ac:dyDescent="0.3">
      <c r="A18" s="107">
        <f>A16+1</f>
        <v>5</v>
      </c>
      <c r="B18" s="107" t="s">
        <v>38</v>
      </c>
      <c r="C18" s="109" t="s">
        <v>34</v>
      </c>
      <c r="D18" s="111">
        <v>4</v>
      </c>
      <c r="E18" s="113" t="s">
        <v>35</v>
      </c>
      <c r="F18" s="113">
        <v>2</v>
      </c>
      <c r="G18" s="113">
        <v>2</v>
      </c>
      <c r="H18" s="113">
        <f>ROUND(F18*G18,0)</f>
        <v>4</v>
      </c>
      <c r="I18" s="96">
        <f>ROUND(SUM(U18),3)</f>
        <v>1000</v>
      </c>
      <c r="J18" s="96">
        <f>ROUND(SUM(W19),3)</f>
        <v>500</v>
      </c>
      <c r="K18" s="96">
        <f>ROUND(SUM(U19),3)</f>
        <v>0</v>
      </c>
      <c r="L18" s="96">
        <f>ROUND(SUM(U19),3)</f>
        <v>0</v>
      </c>
      <c r="M18" s="96">
        <f>ROUND(SUM(V19),3)</f>
        <v>0</v>
      </c>
      <c r="N18" s="96" t="s">
        <v>16</v>
      </c>
      <c r="O18" s="96">
        <f>SUM(I18:N19)</f>
        <v>1500</v>
      </c>
      <c r="P18" s="96"/>
      <c r="Q18" s="96">
        <f>O18-P18</f>
        <v>1500</v>
      </c>
      <c r="R18" s="100">
        <f>(Q18*H18)/1000</f>
        <v>6</v>
      </c>
      <c r="S18" s="136">
        <v>0.99399999999999999</v>
      </c>
      <c r="T18" s="96">
        <f>R18*S18</f>
        <v>5.9640000000000004</v>
      </c>
      <c r="U18" s="139">
        <v>1000</v>
      </c>
      <c r="V18" s="98"/>
      <c r="W18" s="19"/>
      <c r="X18" s="48"/>
    </row>
    <row r="19" spans="1:25" ht="38.25" customHeight="1" x14ac:dyDescent="0.3">
      <c r="A19" s="117"/>
      <c r="B19" s="117"/>
      <c r="C19" s="118"/>
      <c r="D19" s="119"/>
      <c r="E19" s="115"/>
      <c r="F19" s="115"/>
      <c r="G19" s="115"/>
      <c r="H19" s="115"/>
      <c r="I19" s="106"/>
      <c r="J19" s="106"/>
      <c r="K19" s="106"/>
      <c r="L19" s="106"/>
      <c r="M19" s="106"/>
      <c r="N19" s="106"/>
      <c r="O19" s="106"/>
      <c r="P19" s="106"/>
      <c r="Q19" s="106"/>
      <c r="R19" s="120"/>
      <c r="S19" s="138"/>
      <c r="T19" s="106"/>
      <c r="U19" s="40"/>
      <c r="V19" s="50"/>
      <c r="W19" s="164">
        <v>500</v>
      </c>
      <c r="X19" s="165"/>
    </row>
    <row r="20" spans="1:25" ht="21.75" customHeight="1" x14ac:dyDescent="0.3">
      <c r="A20" s="107">
        <f>A18+1</f>
        <v>6</v>
      </c>
      <c r="B20" s="107" t="s">
        <v>40</v>
      </c>
      <c r="C20" s="109" t="s">
        <v>39</v>
      </c>
      <c r="D20" s="111">
        <v>4</v>
      </c>
      <c r="E20" s="113">
        <v>150</v>
      </c>
      <c r="F20" s="113">
        <v>4</v>
      </c>
      <c r="G20" s="113">
        <v>4</v>
      </c>
      <c r="H20" s="113">
        <f>ROUND(F20*G20,0)</f>
        <v>16</v>
      </c>
      <c r="I20" s="96">
        <f>ROUND(SUM(W21),3)</f>
        <v>600</v>
      </c>
      <c r="J20" s="96">
        <f>ROUND(SUM(U20),3)</f>
        <v>110</v>
      </c>
      <c r="K20" s="96"/>
      <c r="L20" s="96"/>
      <c r="M20" s="96"/>
      <c r="N20" s="96" t="s">
        <v>16</v>
      </c>
      <c r="O20" s="96">
        <f>SUM(I20:N22)</f>
        <v>710</v>
      </c>
      <c r="P20" s="96">
        <v>12</v>
      </c>
      <c r="Q20" s="96">
        <f>O20-P20</f>
        <v>698</v>
      </c>
      <c r="R20" s="100">
        <f>(Q20*H20)/1000</f>
        <v>11.167999999999999</v>
      </c>
      <c r="S20" s="102">
        <v>0.99399999999999999</v>
      </c>
      <c r="T20" s="96">
        <f>R20*S20</f>
        <v>11.100992</v>
      </c>
      <c r="U20" s="52">
        <v>110</v>
      </c>
      <c r="V20" s="58"/>
      <c r="W20" s="58"/>
      <c r="X20" s="48"/>
    </row>
    <row r="21" spans="1:25" ht="19.5" customHeight="1" x14ac:dyDescent="0.3">
      <c r="A21" s="108"/>
      <c r="B21" s="108"/>
      <c r="C21" s="110"/>
      <c r="D21" s="112"/>
      <c r="E21" s="114"/>
      <c r="F21" s="114"/>
      <c r="G21" s="114"/>
      <c r="H21" s="114"/>
      <c r="I21" s="97"/>
      <c r="J21" s="97"/>
      <c r="K21" s="97"/>
      <c r="L21" s="97"/>
      <c r="M21" s="97"/>
      <c r="N21" s="97"/>
      <c r="O21" s="97"/>
      <c r="P21" s="97"/>
      <c r="Q21" s="97"/>
      <c r="R21" s="101"/>
      <c r="S21" s="103"/>
      <c r="T21" s="97"/>
      <c r="U21" s="40"/>
      <c r="V21" s="54"/>
      <c r="W21" s="61">
        <v>600</v>
      </c>
      <c r="X21" s="53"/>
    </row>
    <row r="22" spans="1:25" ht="29.25" customHeight="1" x14ac:dyDescent="0.3">
      <c r="A22" s="117"/>
      <c r="B22" s="117"/>
      <c r="C22" s="118"/>
      <c r="D22" s="119"/>
      <c r="E22" s="115"/>
      <c r="F22" s="115"/>
      <c r="G22" s="115"/>
      <c r="H22" s="115"/>
      <c r="I22" s="106"/>
      <c r="J22" s="106"/>
      <c r="K22" s="106"/>
      <c r="L22" s="106"/>
      <c r="M22" s="106"/>
      <c r="N22" s="106"/>
      <c r="O22" s="106"/>
      <c r="P22" s="106"/>
      <c r="Q22" s="106"/>
      <c r="R22" s="120"/>
      <c r="S22" s="105"/>
      <c r="T22" s="106"/>
      <c r="U22" s="40"/>
      <c r="V22" s="54"/>
      <c r="W22" s="55"/>
      <c r="X22" s="56"/>
    </row>
    <row r="23" spans="1:25" ht="33.75" customHeight="1" x14ac:dyDescent="0.3">
      <c r="A23" s="107">
        <f>A20+1</f>
        <v>7</v>
      </c>
      <c r="B23" s="107" t="s">
        <v>42</v>
      </c>
      <c r="C23" s="109" t="s">
        <v>41</v>
      </c>
      <c r="D23" s="111">
        <v>3</v>
      </c>
      <c r="E23" s="113">
        <v>150</v>
      </c>
      <c r="F23" s="113">
        <v>2</v>
      </c>
      <c r="G23" s="113">
        <v>4</v>
      </c>
      <c r="H23" s="113">
        <f>ROUND(F23*G23,0)</f>
        <v>8</v>
      </c>
      <c r="I23" s="96">
        <f>ROUND(SUM(U23),3)</f>
        <v>300</v>
      </c>
      <c r="J23" s="96">
        <f>ROUND(SUM(X23),3)</f>
        <v>300</v>
      </c>
      <c r="K23" s="96">
        <f>ROUND(SUM(U25),3)</f>
        <v>0</v>
      </c>
      <c r="L23" s="96">
        <f>ROUND(SUM(U25),3)</f>
        <v>0</v>
      </c>
      <c r="M23" s="96">
        <f>ROUND(SUM(V25),3)</f>
        <v>300</v>
      </c>
      <c r="N23" s="97" t="s">
        <v>16</v>
      </c>
      <c r="O23" s="96">
        <f>SUM(I23:N25)</f>
        <v>900</v>
      </c>
      <c r="P23" s="96">
        <f>10*2</f>
        <v>20</v>
      </c>
      <c r="Q23" s="96">
        <f>O23-P23</f>
        <v>880</v>
      </c>
      <c r="R23" s="100">
        <f>(Q23*H23)/1000</f>
        <v>7.04</v>
      </c>
      <c r="S23" s="102">
        <v>0.56000000000000005</v>
      </c>
      <c r="T23" s="96">
        <f>R23*S23</f>
        <v>3.9424000000000006</v>
      </c>
      <c r="U23" s="152">
        <f>300</f>
        <v>300</v>
      </c>
      <c r="V23" s="18"/>
      <c r="W23" s="19"/>
      <c r="X23" s="148">
        <f>U23</f>
        <v>300</v>
      </c>
      <c r="Y23" s="17">
        <v>350</v>
      </c>
    </row>
    <row r="24" spans="1:25" ht="38.25" customHeight="1" x14ac:dyDescent="0.3">
      <c r="A24" s="108"/>
      <c r="B24" s="108"/>
      <c r="C24" s="110"/>
      <c r="D24" s="112"/>
      <c r="E24" s="114"/>
      <c r="F24" s="114"/>
      <c r="G24" s="114"/>
      <c r="H24" s="114"/>
      <c r="I24" s="97"/>
      <c r="J24" s="97"/>
      <c r="K24" s="97"/>
      <c r="L24" s="97"/>
      <c r="M24" s="97"/>
      <c r="N24" s="97"/>
      <c r="O24" s="97"/>
      <c r="P24" s="97"/>
      <c r="Q24" s="97"/>
      <c r="R24" s="101"/>
      <c r="S24" s="103"/>
      <c r="T24" s="97"/>
      <c r="U24" s="153"/>
      <c r="V24" s="45"/>
      <c r="W24" s="41"/>
      <c r="X24" s="149"/>
      <c r="Y24" s="17">
        <v>400</v>
      </c>
    </row>
    <row r="25" spans="1:25" ht="21" customHeight="1" x14ac:dyDescent="0.3">
      <c r="A25" s="117"/>
      <c r="B25" s="117"/>
      <c r="C25" s="118"/>
      <c r="D25" s="119"/>
      <c r="E25" s="115"/>
      <c r="F25" s="115"/>
      <c r="G25" s="115"/>
      <c r="H25" s="115"/>
      <c r="I25" s="106"/>
      <c r="J25" s="106"/>
      <c r="K25" s="106"/>
      <c r="L25" s="106"/>
      <c r="M25" s="106"/>
      <c r="N25" s="106"/>
      <c r="O25" s="106"/>
      <c r="P25" s="106"/>
      <c r="Q25" s="106"/>
      <c r="R25" s="120"/>
      <c r="S25" s="105"/>
      <c r="T25" s="106"/>
      <c r="U25" s="154"/>
      <c r="V25" s="151">
        <f>350-50</f>
        <v>300</v>
      </c>
      <c r="W25" s="151"/>
      <c r="X25" s="150"/>
    </row>
    <row r="26" spans="1:25" ht="33.75" customHeight="1" x14ac:dyDescent="0.3">
      <c r="A26" s="107">
        <f>A23+1</f>
        <v>8</v>
      </c>
      <c r="B26" s="107" t="s">
        <v>43</v>
      </c>
      <c r="C26" s="109" t="s">
        <v>44</v>
      </c>
      <c r="D26" s="111">
        <v>4</v>
      </c>
      <c r="E26" s="113" t="s">
        <v>35</v>
      </c>
      <c r="F26" s="113">
        <v>1</v>
      </c>
      <c r="G26" s="113">
        <v>8</v>
      </c>
      <c r="H26" s="113">
        <f>ROUND(F26*G26,0)</f>
        <v>8</v>
      </c>
      <c r="I26" s="96">
        <f>ROUND(SUM(U26),3)</f>
        <v>1020</v>
      </c>
      <c r="J26" s="96">
        <f>ROUND(SUM(X26),3)</f>
        <v>1020</v>
      </c>
      <c r="K26" s="96">
        <f>ROUND(SUM(U28),3)</f>
        <v>0</v>
      </c>
      <c r="L26" s="96">
        <f>ROUND(SUM(U28),3)</f>
        <v>0</v>
      </c>
      <c r="M26" s="96">
        <f>ROUND(SUM(V28),3)</f>
        <v>0</v>
      </c>
      <c r="N26" s="97" t="s">
        <v>16</v>
      </c>
      <c r="O26" s="96">
        <f>SUM(I26:N28)</f>
        <v>2040</v>
      </c>
      <c r="P26" s="96">
        <f>12*4</f>
        <v>48</v>
      </c>
      <c r="Q26" s="96">
        <f>O26-P26</f>
        <v>1992</v>
      </c>
      <c r="R26" s="100">
        <f>(Q26*H26)/1000</f>
        <v>15.936</v>
      </c>
      <c r="S26" s="102">
        <v>0.99399999999999999</v>
      </c>
      <c r="T26" s="96">
        <f>R26*S26</f>
        <v>15.840384</v>
      </c>
      <c r="U26" s="152">
        <v>1020</v>
      </c>
      <c r="V26" s="18"/>
      <c r="W26" s="19"/>
      <c r="X26" s="148">
        <v>1020</v>
      </c>
    </row>
    <row r="27" spans="1:25" ht="38.25" customHeight="1" x14ac:dyDescent="0.3">
      <c r="A27" s="108"/>
      <c r="B27" s="108"/>
      <c r="C27" s="110"/>
      <c r="D27" s="112"/>
      <c r="E27" s="114"/>
      <c r="F27" s="114"/>
      <c r="G27" s="114"/>
      <c r="H27" s="114"/>
      <c r="I27" s="97"/>
      <c r="J27" s="97"/>
      <c r="K27" s="97"/>
      <c r="L27" s="97"/>
      <c r="M27" s="97"/>
      <c r="N27" s="97"/>
      <c r="O27" s="97"/>
      <c r="P27" s="97"/>
      <c r="Q27" s="97"/>
      <c r="R27" s="101"/>
      <c r="S27" s="103"/>
      <c r="T27" s="97"/>
      <c r="U27" s="153"/>
      <c r="V27" s="45"/>
      <c r="W27" s="41"/>
      <c r="X27" s="149"/>
    </row>
    <row r="28" spans="1:25" ht="21" customHeight="1" x14ac:dyDescent="0.3">
      <c r="A28" s="117"/>
      <c r="B28" s="117"/>
      <c r="C28" s="118"/>
      <c r="D28" s="119"/>
      <c r="E28" s="115"/>
      <c r="F28" s="115"/>
      <c r="G28" s="115"/>
      <c r="H28" s="115"/>
      <c r="I28" s="106"/>
      <c r="J28" s="106"/>
      <c r="K28" s="106"/>
      <c r="L28" s="106"/>
      <c r="M28" s="106"/>
      <c r="N28" s="106"/>
      <c r="O28" s="106"/>
      <c r="P28" s="106"/>
      <c r="Q28" s="106"/>
      <c r="R28" s="120"/>
      <c r="S28" s="105"/>
      <c r="T28" s="106"/>
      <c r="U28" s="154"/>
      <c r="V28" s="151"/>
      <c r="W28" s="151"/>
      <c r="X28" s="150"/>
    </row>
    <row r="29" spans="1:25" ht="28.5" customHeight="1" x14ac:dyDescent="0.3">
      <c r="A29" s="107">
        <f>A26+1</f>
        <v>9</v>
      </c>
      <c r="B29" s="107" t="s">
        <v>47</v>
      </c>
      <c r="C29" s="109" t="s">
        <v>95</v>
      </c>
      <c r="D29" s="111">
        <v>4</v>
      </c>
      <c r="E29" s="113">
        <v>80</v>
      </c>
      <c r="F29" s="113">
        <v>2</v>
      </c>
      <c r="G29" s="113">
        <v>6</v>
      </c>
      <c r="H29" s="113">
        <f>ROUND(F29*G29,0)</f>
        <v>12</v>
      </c>
      <c r="I29" s="96">
        <f>ROUND(SUM(U30),3)</f>
        <v>1020</v>
      </c>
      <c r="J29" s="96">
        <f>ROUND(SUM(W30),3)</f>
        <v>1020</v>
      </c>
      <c r="K29" s="96">
        <f>ROUND(SUM(V31),3)</f>
        <v>150</v>
      </c>
      <c r="L29" s="96">
        <f>ROUND(SUM(V29),3)</f>
        <v>150</v>
      </c>
      <c r="M29" s="96">
        <v>100</v>
      </c>
      <c r="N29" s="96">
        <f>ROUND(SUM(W31),3)</f>
        <v>0</v>
      </c>
      <c r="O29" s="96">
        <f>SUM(I29:M31)+M29</f>
        <v>2540</v>
      </c>
      <c r="P29" s="96">
        <f>6*12</f>
        <v>72</v>
      </c>
      <c r="Q29" s="96">
        <f>O29-P29</f>
        <v>2468</v>
      </c>
      <c r="R29" s="100">
        <f>(Q29*H29)/1000</f>
        <v>29.616</v>
      </c>
      <c r="S29" s="102">
        <v>0.99399999999999999</v>
      </c>
      <c r="T29" s="96">
        <f>R29*S29</f>
        <v>29.438303999999999</v>
      </c>
      <c r="U29" s="46"/>
      <c r="V29" s="69">
        <f>V31</f>
        <v>150</v>
      </c>
      <c r="W29" s="19">
        <v>100</v>
      </c>
      <c r="X29" s="48"/>
    </row>
    <row r="30" spans="1:25" ht="28.5" customHeight="1" x14ac:dyDescent="0.3">
      <c r="A30" s="108"/>
      <c r="B30" s="108"/>
      <c r="C30" s="110"/>
      <c r="D30" s="112"/>
      <c r="E30" s="114"/>
      <c r="F30" s="114"/>
      <c r="G30" s="114"/>
      <c r="H30" s="114"/>
      <c r="I30" s="97"/>
      <c r="J30" s="97"/>
      <c r="K30" s="97"/>
      <c r="L30" s="97"/>
      <c r="M30" s="97"/>
      <c r="N30" s="97"/>
      <c r="O30" s="97"/>
      <c r="P30" s="97"/>
      <c r="Q30" s="97"/>
      <c r="R30" s="101"/>
      <c r="S30" s="103"/>
      <c r="T30" s="97"/>
      <c r="U30" s="65">
        <v>1020</v>
      </c>
      <c r="V30" s="54"/>
      <c r="W30" s="67">
        <v>1020</v>
      </c>
      <c r="X30" s="64"/>
    </row>
    <row r="31" spans="1:25" ht="28.5" customHeight="1" x14ac:dyDescent="0.3">
      <c r="A31" s="117"/>
      <c r="B31" s="117"/>
      <c r="C31" s="118"/>
      <c r="D31" s="119"/>
      <c r="E31" s="115"/>
      <c r="F31" s="115"/>
      <c r="G31" s="115"/>
      <c r="H31" s="115"/>
      <c r="I31" s="106"/>
      <c r="J31" s="106"/>
      <c r="K31" s="106"/>
      <c r="L31" s="106"/>
      <c r="M31" s="106"/>
      <c r="N31" s="106"/>
      <c r="O31" s="106"/>
      <c r="P31" s="106"/>
      <c r="Q31" s="106"/>
      <c r="R31" s="120"/>
      <c r="S31" s="105"/>
      <c r="T31" s="106"/>
      <c r="U31" s="47"/>
      <c r="V31" s="75">
        <v>150</v>
      </c>
      <c r="W31" s="75"/>
      <c r="X31" s="62"/>
    </row>
    <row r="32" spans="1:25" ht="33.75" customHeight="1" x14ac:dyDescent="0.3">
      <c r="A32" s="107">
        <f>A29+1</f>
        <v>10</v>
      </c>
      <c r="B32" s="107" t="s">
        <v>48</v>
      </c>
      <c r="C32" s="109" t="s">
        <v>49</v>
      </c>
      <c r="D32" s="111">
        <v>4</v>
      </c>
      <c r="E32" s="113">
        <v>150</v>
      </c>
      <c r="F32" s="113">
        <v>2</v>
      </c>
      <c r="G32" s="113">
        <v>4</v>
      </c>
      <c r="H32" s="113">
        <f>ROUND(F32*G32,0)</f>
        <v>8</v>
      </c>
      <c r="I32" s="96">
        <f>ROUND(SUM(U33),3)</f>
        <v>1020</v>
      </c>
      <c r="J32" s="96">
        <f>ROUND(SUM(W33),3)</f>
        <v>1020</v>
      </c>
      <c r="K32" s="96">
        <f>ROUND(SUM(V34),3)</f>
        <v>150</v>
      </c>
      <c r="L32" s="96">
        <f>ROUND(SUM(V32),3)</f>
        <v>150</v>
      </c>
      <c r="M32" s="96">
        <v>100</v>
      </c>
      <c r="N32" s="96">
        <f>ROUND(SUM(W34),3)</f>
        <v>0</v>
      </c>
      <c r="O32" s="96">
        <f>SUM(I32:M34)+M32</f>
        <v>2540</v>
      </c>
      <c r="P32" s="96">
        <f>6*12</f>
        <v>72</v>
      </c>
      <c r="Q32" s="96">
        <f>O32-P32</f>
        <v>2468</v>
      </c>
      <c r="R32" s="100">
        <f>(Q32*H32)/1000</f>
        <v>19.744</v>
      </c>
      <c r="S32" s="102">
        <v>0.99399999999999999</v>
      </c>
      <c r="T32" s="96">
        <f>R32*S32</f>
        <v>19.625536</v>
      </c>
      <c r="U32" s="46"/>
      <c r="V32" s="69">
        <f>V34</f>
        <v>150</v>
      </c>
      <c r="W32" s="19">
        <v>10</v>
      </c>
      <c r="X32" s="48"/>
    </row>
    <row r="33" spans="1:27" ht="38.25" customHeight="1" x14ac:dyDescent="0.3">
      <c r="A33" s="108"/>
      <c r="B33" s="108"/>
      <c r="C33" s="110"/>
      <c r="D33" s="112"/>
      <c r="E33" s="114"/>
      <c r="F33" s="114"/>
      <c r="G33" s="114"/>
      <c r="H33" s="114"/>
      <c r="I33" s="97"/>
      <c r="J33" s="97"/>
      <c r="K33" s="97"/>
      <c r="L33" s="97"/>
      <c r="M33" s="97"/>
      <c r="N33" s="97"/>
      <c r="O33" s="97"/>
      <c r="P33" s="97"/>
      <c r="Q33" s="97"/>
      <c r="R33" s="101"/>
      <c r="S33" s="103"/>
      <c r="T33" s="97"/>
      <c r="U33" s="65">
        <v>1020</v>
      </c>
      <c r="V33" s="54"/>
      <c r="W33" s="67">
        <v>1020</v>
      </c>
      <c r="X33" s="64"/>
    </row>
    <row r="34" spans="1:27" ht="24.75" customHeight="1" x14ac:dyDescent="0.3">
      <c r="A34" s="117"/>
      <c r="B34" s="117"/>
      <c r="C34" s="118"/>
      <c r="D34" s="119"/>
      <c r="E34" s="115"/>
      <c r="F34" s="115"/>
      <c r="G34" s="115"/>
      <c r="H34" s="115"/>
      <c r="I34" s="106"/>
      <c r="J34" s="106"/>
      <c r="K34" s="106"/>
      <c r="L34" s="106"/>
      <c r="M34" s="106"/>
      <c r="N34" s="106"/>
      <c r="O34" s="106"/>
      <c r="P34" s="106"/>
      <c r="Q34" s="106"/>
      <c r="R34" s="120"/>
      <c r="S34" s="105"/>
      <c r="T34" s="106"/>
      <c r="U34" s="47"/>
      <c r="V34" s="75">
        <v>150</v>
      </c>
      <c r="W34" s="75"/>
      <c r="X34" s="62"/>
    </row>
    <row r="35" spans="1:27" ht="33.75" customHeight="1" x14ac:dyDescent="0.3">
      <c r="A35" s="107">
        <f>A32+1</f>
        <v>11</v>
      </c>
      <c r="B35" s="107" t="s">
        <v>50</v>
      </c>
      <c r="C35" s="109" t="s">
        <v>51</v>
      </c>
      <c r="D35" s="111">
        <v>4</v>
      </c>
      <c r="E35" s="113">
        <v>80</v>
      </c>
      <c r="F35" s="113">
        <v>2</v>
      </c>
      <c r="G35" s="113">
        <v>6</v>
      </c>
      <c r="H35" s="113">
        <f>ROUND(F35*G35,0)</f>
        <v>12</v>
      </c>
      <c r="I35" s="96">
        <f>ROUND(SUM(U36),3)</f>
        <v>840</v>
      </c>
      <c r="J35" s="96">
        <f>ROUND(SUM(W36),3)</f>
        <v>840</v>
      </c>
      <c r="K35" s="96">
        <f>ROUND(SUM(V37),3)</f>
        <v>400</v>
      </c>
      <c r="L35" s="96">
        <f>ROUND(SUM(V35),3)</f>
        <v>400</v>
      </c>
      <c r="M35" s="96">
        <v>100</v>
      </c>
      <c r="N35" s="96">
        <f>ROUND(SUM(W37),3)</f>
        <v>0</v>
      </c>
      <c r="O35" s="96">
        <f>SUM(I35:M37)+M35</f>
        <v>2680</v>
      </c>
      <c r="P35" s="96">
        <f>6*12</f>
        <v>72</v>
      </c>
      <c r="Q35" s="96">
        <f>O35-P35</f>
        <v>2608</v>
      </c>
      <c r="R35" s="100">
        <f>(Q35*H35)/1000</f>
        <v>31.295999999999999</v>
      </c>
      <c r="S35" s="102">
        <v>0.99399999999999999</v>
      </c>
      <c r="T35" s="96">
        <f>R35*S35</f>
        <v>31.108224</v>
      </c>
      <c r="U35" s="46"/>
      <c r="V35" s="69">
        <f>V37</f>
        <v>400</v>
      </c>
      <c r="W35" s="19">
        <v>100</v>
      </c>
      <c r="X35" s="48"/>
    </row>
    <row r="36" spans="1:27" ht="38.25" customHeight="1" x14ac:dyDescent="0.3">
      <c r="A36" s="108"/>
      <c r="B36" s="108"/>
      <c r="C36" s="110"/>
      <c r="D36" s="112"/>
      <c r="E36" s="114"/>
      <c r="F36" s="114"/>
      <c r="G36" s="114"/>
      <c r="H36" s="114"/>
      <c r="I36" s="97"/>
      <c r="J36" s="97"/>
      <c r="K36" s="97"/>
      <c r="L36" s="97"/>
      <c r="M36" s="97"/>
      <c r="N36" s="97"/>
      <c r="O36" s="97"/>
      <c r="P36" s="97"/>
      <c r="Q36" s="97"/>
      <c r="R36" s="101"/>
      <c r="S36" s="103"/>
      <c r="T36" s="97"/>
      <c r="U36" s="65">
        <v>840</v>
      </c>
      <c r="V36" s="54"/>
      <c r="W36" s="67">
        <v>840</v>
      </c>
      <c r="X36" s="64"/>
    </row>
    <row r="37" spans="1:27" ht="24.75" customHeight="1" x14ac:dyDescent="0.3">
      <c r="A37" s="117"/>
      <c r="B37" s="117"/>
      <c r="C37" s="118"/>
      <c r="D37" s="119"/>
      <c r="E37" s="115"/>
      <c r="F37" s="115"/>
      <c r="G37" s="115"/>
      <c r="H37" s="115"/>
      <c r="I37" s="106"/>
      <c r="J37" s="106"/>
      <c r="K37" s="106"/>
      <c r="L37" s="106"/>
      <c r="M37" s="106"/>
      <c r="N37" s="106"/>
      <c r="O37" s="106"/>
      <c r="P37" s="106"/>
      <c r="Q37" s="106"/>
      <c r="R37" s="120"/>
      <c r="S37" s="105"/>
      <c r="T37" s="106"/>
      <c r="U37" s="47"/>
      <c r="V37" s="75">
        <v>400</v>
      </c>
      <c r="W37" s="75"/>
      <c r="X37" s="62"/>
    </row>
    <row r="38" spans="1:27" ht="33.75" customHeight="1" x14ac:dyDescent="0.3">
      <c r="A38" s="107">
        <f>A35+1</f>
        <v>12</v>
      </c>
      <c r="B38" s="107" t="s">
        <v>52</v>
      </c>
      <c r="C38" s="109" t="s">
        <v>53</v>
      </c>
      <c r="D38" s="111">
        <v>4</v>
      </c>
      <c r="E38" s="113">
        <v>150</v>
      </c>
      <c r="F38" s="113">
        <v>2</v>
      </c>
      <c r="G38" s="113">
        <v>4</v>
      </c>
      <c r="H38" s="113">
        <f>ROUND(F38*G38,0)</f>
        <v>8</v>
      </c>
      <c r="I38" s="96">
        <f>ROUND(SUM(U39),3)</f>
        <v>840</v>
      </c>
      <c r="J38" s="96">
        <f>ROUND(SUM(W39),3)</f>
        <v>840</v>
      </c>
      <c r="K38" s="96">
        <f>ROUND(SUM(V40),3)</f>
        <v>400</v>
      </c>
      <c r="L38" s="96">
        <f>ROUND(SUM(V38),3)</f>
        <v>400</v>
      </c>
      <c r="M38" s="96">
        <v>100</v>
      </c>
      <c r="N38" s="96">
        <f>ROUND(SUM(W40),3)</f>
        <v>0</v>
      </c>
      <c r="O38" s="96">
        <f>SUM(I38:M40)+M38</f>
        <v>2680</v>
      </c>
      <c r="P38" s="96">
        <f>6*12</f>
        <v>72</v>
      </c>
      <c r="Q38" s="96">
        <f>O38-P38</f>
        <v>2608</v>
      </c>
      <c r="R38" s="100">
        <f>(Q38*H38)/1000</f>
        <v>20.864000000000001</v>
      </c>
      <c r="S38" s="102">
        <v>0.99399999999999999</v>
      </c>
      <c r="T38" s="96">
        <f>R38*S38</f>
        <v>20.738816</v>
      </c>
      <c r="U38" s="46"/>
      <c r="V38" s="51">
        <f>V40</f>
        <v>400</v>
      </c>
      <c r="W38" s="19">
        <v>100</v>
      </c>
      <c r="X38" s="48"/>
    </row>
    <row r="39" spans="1:27" ht="38.25" customHeight="1" x14ac:dyDescent="0.3">
      <c r="A39" s="108"/>
      <c r="B39" s="108"/>
      <c r="C39" s="110"/>
      <c r="D39" s="112"/>
      <c r="E39" s="114"/>
      <c r="F39" s="114"/>
      <c r="G39" s="114"/>
      <c r="H39" s="114"/>
      <c r="I39" s="97"/>
      <c r="J39" s="97"/>
      <c r="K39" s="97"/>
      <c r="L39" s="97"/>
      <c r="M39" s="97"/>
      <c r="N39" s="97"/>
      <c r="O39" s="97"/>
      <c r="P39" s="97"/>
      <c r="Q39" s="97"/>
      <c r="R39" s="101"/>
      <c r="S39" s="103"/>
      <c r="T39" s="97"/>
      <c r="U39" s="65">
        <v>840</v>
      </c>
      <c r="V39" s="54"/>
      <c r="W39" s="67">
        <v>840</v>
      </c>
      <c r="X39" s="64"/>
    </row>
    <row r="40" spans="1:27" ht="24.75" customHeight="1" x14ac:dyDescent="0.3">
      <c r="A40" s="117"/>
      <c r="B40" s="117"/>
      <c r="C40" s="118"/>
      <c r="D40" s="119"/>
      <c r="E40" s="115"/>
      <c r="F40" s="115"/>
      <c r="G40" s="115"/>
      <c r="H40" s="115"/>
      <c r="I40" s="106"/>
      <c r="J40" s="106"/>
      <c r="K40" s="106"/>
      <c r="L40" s="106"/>
      <c r="M40" s="106"/>
      <c r="N40" s="106"/>
      <c r="O40" s="106"/>
      <c r="P40" s="106"/>
      <c r="Q40" s="106"/>
      <c r="R40" s="120"/>
      <c r="S40" s="105"/>
      <c r="T40" s="106"/>
      <c r="U40" s="47"/>
      <c r="V40" s="147">
        <v>400</v>
      </c>
      <c r="W40" s="147"/>
      <c r="X40" s="62"/>
    </row>
    <row r="41" spans="1:27" ht="33.75" customHeight="1" x14ac:dyDescent="0.3">
      <c r="A41" s="107">
        <f>A38+1</f>
        <v>13</v>
      </c>
      <c r="B41" s="107" t="s">
        <v>54</v>
      </c>
      <c r="C41" s="109" t="s">
        <v>55</v>
      </c>
      <c r="D41" s="111">
        <v>3</v>
      </c>
      <c r="E41" s="113">
        <v>150</v>
      </c>
      <c r="F41" s="113">
        <v>2</v>
      </c>
      <c r="G41" s="113">
        <v>24</v>
      </c>
      <c r="H41" s="113">
        <f>ROUND(F41*G41,0)</f>
        <v>48</v>
      </c>
      <c r="I41" s="96">
        <f>ROUND(SUM(U42),3)</f>
        <v>1020</v>
      </c>
      <c r="J41" s="96">
        <f>ROUND(SUM(W42),3)</f>
        <v>1020</v>
      </c>
      <c r="K41" s="96">
        <f>ROUND(SUM(V43),3)</f>
        <v>140</v>
      </c>
      <c r="L41" s="96">
        <f>ROUND(SUM(V41),3)</f>
        <v>140</v>
      </c>
      <c r="M41" s="96">
        <v>100</v>
      </c>
      <c r="N41" s="96">
        <f>ROUND(SUM(W43),3)</f>
        <v>0</v>
      </c>
      <c r="O41" s="96">
        <f>SUM(I41:M43)+M41</f>
        <v>2520</v>
      </c>
      <c r="P41" s="96">
        <f>6*10</f>
        <v>60</v>
      </c>
      <c r="Q41" s="96">
        <f>O41-P41</f>
        <v>2460</v>
      </c>
      <c r="R41" s="100">
        <f>(Q41*H41)/1000</f>
        <v>118.08</v>
      </c>
      <c r="S41" s="102">
        <v>0.56000000000000005</v>
      </c>
      <c r="T41" s="96">
        <f>R41*S41</f>
        <v>66.124800000000008</v>
      </c>
      <c r="U41" s="46"/>
      <c r="V41" s="69">
        <v>140</v>
      </c>
      <c r="W41" s="19">
        <v>10</v>
      </c>
      <c r="X41" s="48"/>
    </row>
    <row r="42" spans="1:27" ht="38.25" customHeight="1" x14ac:dyDescent="0.3">
      <c r="A42" s="108"/>
      <c r="B42" s="108"/>
      <c r="C42" s="110"/>
      <c r="D42" s="112"/>
      <c r="E42" s="114"/>
      <c r="F42" s="114"/>
      <c r="G42" s="114"/>
      <c r="H42" s="114"/>
      <c r="I42" s="97"/>
      <c r="J42" s="97"/>
      <c r="K42" s="97"/>
      <c r="L42" s="97"/>
      <c r="M42" s="97"/>
      <c r="N42" s="97"/>
      <c r="O42" s="97"/>
      <c r="P42" s="97"/>
      <c r="Q42" s="97"/>
      <c r="R42" s="101"/>
      <c r="S42" s="103"/>
      <c r="T42" s="97"/>
      <c r="U42" s="65">
        <v>1020</v>
      </c>
      <c r="V42" s="54"/>
      <c r="W42" s="67">
        <v>1020</v>
      </c>
      <c r="X42" s="64"/>
      <c r="Z42" s="17">
        <f>Y42/2</f>
        <v>0</v>
      </c>
    </row>
    <row r="43" spans="1:27" ht="24.75" customHeight="1" x14ac:dyDescent="0.3">
      <c r="A43" s="117"/>
      <c r="B43" s="117"/>
      <c r="C43" s="118"/>
      <c r="D43" s="119"/>
      <c r="E43" s="115"/>
      <c r="F43" s="115"/>
      <c r="G43" s="115"/>
      <c r="H43" s="115"/>
      <c r="I43" s="106"/>
      <c r="J43" s="106"/>
      <c r="K43" s="106"/>
      <c r="L43" s="106"/>
      <c r="M43" s="106"/>
      <c r="N43" s="106"/>
      <c r="O43" s="106"/>
      <c r="P43" s="106"/>
      <c r="Q43" s="106"/>
      <c r="R43" s="120"/>
      <c r="S43" s="105"/>
      <c r="T43" s="106"/>
      <c r="U43" s="47"/>
      <c r="V43" s="75">
        <v>140</v>
      </c>
      <c r="W43" s="75"/>
      <c r="X43" s="62"/>
      <c r="Z43" s="17">
        <f>Z42-1.5</f>
        <v>-1.5</v>
      </c>
      <c r="AA43" s="17">
        <f>Z43/0.15</f>
        <v>-10</v>
      </c>
    </row>
    <row r="44" spans="1:27" ht="33.75" customHeight="1" x14ac:dyDescent="0.3">
      <c r="A44" s="107">
        <f>A41+1</f>
        <v>14</v>
      </c>
      <c r="B44" s="107" t="s">
        <v>56</v>
      </c>
      <c r="C44" s="109" t="s">
        <v>55</v>
      </c>
      <c r="D44" s="111">
        <v>3</v>
      </c>
      <c r="E44" s="113">
        <v>200</v>
      </c>
      <c r="F44" s="113">
        <v>1</v>
      </c>
      <c r="G44" s="113">
        <v>42</v>
      </c>
      <c r="H44" s="113">
        <f>ROUND(F44*G44,0)</f>
        <v>42</v>
      </c>
      <c r="I44" s="96">
        <f>ROUND(SUM(U45),3)</f>
        <v>1020</v>
      </c>
      <c r="J44" s="96">
        <f>ROUND(SUM(W45),3)</f>
        <v>1020</v>
      </c>
      <c r="K44" s="96">
        <f>ROUND(SUM(V46),3)</f>
        <v>140</v>
      </c>
      <c r="L44" s="96">
        <f>ROUND(SUM(V44),3)</f>
        <v>140</v>
      </c>
      <c r="M44" s="96">
        <v>100</v>
      </c>
      <c r="N44" s="96">
        <f>ROUND(SUM(W46),3)</f>
        <v>0</v>
      </c>
      <c r="O44" s="96">
        <f>SUM(I44:M46)+M44</f>
        <v>2520</v>
      </c>
      <c r="P44" s="96">
        <f>6*10</f>
        <v>60</v>
      </c>
      <c r="Q44" s="96">
        <f>O44-P44</f>
        <v>2460</v>
      </c>
      <c r="R44" s="100">
        <f>(Q44*H44)/1000</f>
        <v>103.32</v>
      </c>
      <c r="S44" s="102">
        <v>0.56000000000000005</v>
      </c>
      <c r="T44" s="96">
        <f>R44*S44</f>
        <v>57.859200000000001</v>
      </c>
      <c r="U44" s="46"/>
      <c r="V44" s="69">
        <v>140</v>
      </c>
      <c r="W44" s="19">
        <v>10</v>
      </c>
      <c r="X44" s="48"/>
    </row>
    <row r="45" spans="1:27" ht="38.25" customHeight="1" x14ac:dyDescent="0.3">
      <c r="A45" s="108"/>
      <c r="B45" s="108"/>
      <c r="C45" s="110"/>
      <c r="D45" s="112"/>
      <c r="E45" s="114"/>
      <c r="F45" s="114"/>
      <c r="G45" s="114"/>
      <c r="H45" s="114"/>
      <c r="I45" s="97"/>
      <c r="J45" s="97"/>
      <c r="K45" s="97"/>
      <c r="L45" s="97"/>
      <c r="M45" s="97"/>
      <c r="N45" s="97"/>
      <c r="O45" s="97"/>
      <c r="P45" s="97"/>
      <c r="Q45" s="97"/>
      <c r="R45" s="101"/>
      <c r="S45" s="103"/>
      <c r="T45" s="97"/>
      <c r="U45" s="65">
        <v>1020</v>
      </c>
      <c r="V45" s="54"/>
      <c r="W45" s="67">
        <v>1020</v>
      </c>
      <c r="X45" s="64"/>
      <c r="Y45" s="17">
        <f>18.2-4.9-4.9</f>
        <v>8.3999999999999986</v>
      </c>
      <c r="Z45" s="17">
        <f>Y45/0.2</f>
        <v>41.999999999999993</v>
      </c>
    </row>
    <row r="46" spans="1:27" ht="24.75" customHeight="1" x14ac:dyDescent="0.3">
      <c r="A46" s="117"/>
      <c r="B46" s="117"/>
      <c r="C46" s="118"/>
      <c r="D46" s="119"/>
      <c r="E46" s="115"/>
      <c r="F46" s="115"/>
      <c r="G46" s="115"/>
      <c r="H46" s="115"/>
      <c r="I46" s="106"/>
      <c r="J46" s="106"/>
      <c r="K46" s="106"/>
      <c r="L46" s="106"/>
      <c r="M46" s="106"/>
      <c r="N46" s="106"/>
      <c r="O46" s="106"/>
      <c r="P46" s="106"/>
      <c r="Q46" s="106"/>
      <c r="R46" s="120"/>
      <c r="S46" s="105"/>
      <c r="T46" s="106"/>
      <c r="U46" s="47"/>
      <c r="V46" s="75">
        <v>140</v>
      </c>
      <c r="W46" s="75"/>
      <c r="X46" s="62"/>
      <c r="Y46" s="17">
        <f>Y45/0.2</f>
        <v>41.999999999999993</v>
      </c>
    </row>
    <row r="47" spans="1:27" ht="33.75" customHeight="1" thickBot="1" x14ac:dyDescent="0.35">
      <c r="A47" s="107">
        <f>A44+1</f>
        <v>15</v>
      </c>
      <c r="B47" s="107" t="s">
        <v>58</v>
      </c>
      <c r="C47" s="109" t="s">
        <v>57</v>
      </c>
      <c r="D47" s="111">
        <v>8</v>
      </c>
      <c r="E47" s="113" t="s">
        <v>35</v>
      </c>
      <c r="F47" s="113">
        <v>1</v>
      </c>
      <c r="G47" s="113">
        <v>10</v>
      </c>
      <c r="H47" s="113">
        <f>ROUND(F47*G47,0)</f>
        <v>10</v>
      </c>
      <c r="I47" s="96">
        <f>ROUND(SUM(U47),3)</f>
        <v>12000</v>
      </c>
      <c r="J47" s="96">
        <f>ROUND(SUM(W48),3)</f>
        <v>7690</v>
      </c>
      <c r="K47" s="96"/>
      <c r="L47" s="96"/>
      <c r="M47" s="96"/>
      <c r="N47" s="96"/>
      <c r="O47" s="96">
        <f>SUM(I47:N48)</f>
        <v>19690</v>
      </c>
      <c r="P47" s="96"/>
      <c r="Q47" s="96">
        <f>O47-P47</f>
        <v>19690</v>
      </c>
      <c r="R47" s="100">
        <f>(Q47*H47)/1000</f>
        <v>196.9</v>
      </c>
      <c r="S47" s="136">
        <v>3.9729999999999999</v>
      </c>
      <c r="T47" s="96">
        <f>R47*S47</f>
        <v>782.28369999999995</v>
      </c>
      <c r="U47" s="139">
        <v>12000</v>
      </c>
      <c r="V47" s="98"/>
      <c r="W47" s="19" t="s">
        <v>59</v>
      </c>
      <c r="X47" s="43">
        <v>1570</v>
      </c>
    </row>
    <row r="48" spans="1:27" ht="24" customHeight="1" x14ac:dyDescent="0.3">
      <c r="A48" s="117"/>
      <c r="B48" s="117"/>
      <c r="C48" s="118"/>
      <c r="D48" s="119"/>
      <c r="E48" s="115"/>
      <c r="F48" s="115"/>
      <c r="G48" s="115"/>
      <c r="H48" s="115"/>
      <c r="I48" s="106"/>
      <c r="J48" s="106"/>
      <c r="K48" s="106"/>
      <c r="L48" s="106"/>
      <c r="M48" s="106"/>
      <c r="N48" s="106"/>
      <c r="O48" s="106"/>
      <c r="P48" s="106"/>
      <c r="Q48" s="106"/>
      <c r="R48" s="120"/>
      <c r="S48" s="138"/>
      <c r="T48" s="106"/>
      <c r="U48" s="40"/>
      <c r="V48" s="50"/>
      <c r="W48" s="140">
        <f>18200-80-12000+1570</f>
        <v>7690</v>
      </c>
      <c r="X48" s="141"/>
      <c r="Y48" s="94">
        <f>18.2-0.08-12+1.56</f>
        <v>7.6800000000000015</v>
      </c>
    </row>
    <row r="49" spans="1:25" ht="33.75" customHeight="1" x14ac:dyDescent="0.3">
      <c r="A49" s="107">
        <f>A47+1</f>
        <v>16</v>
      </c>
      <c r="B49" s="107" t="s">
        <v>60</v>
      </c>
      <c r="C49" s="109" t="s">
        <v>61</v>
      </c>
      <c r="D49" s="111">
        <v>4</v>
      </c>
      <c r="E49" s="113">
        <v>80</v>
      </c>
      <c r="F49" s="113">
        <v>9</v>
      </c>
      <c r="G49" s="113">
        <f>8*2</f>
        <v>16</v>
      </c>
      <c r="H49" s="113">
        <f>ROUND(F49*G49,0)</f>
        <v>144</v>
      </c>
      <c r="I49" s="96">
        <f>V49</f>
        <v>420</v>
      </c>
      <c r="J49" s="96">
        <f>ROUND(SUM(U50),3)</f>
        <v>43</v>
      </c>
      <c r="K49" s="96">
        <f>ROUND(SUM(X50),3)</f>
        <v>43</v>
      </c>
      <c r="L49" s="96">
        <f>ROUND(SUM(V50),3)</f>
        <v>75</v>
      </c>
      <c r="M49" s="96">
        <f>ROUND(SUM(W50),3)</f>
        <v>75</v>
      </c>
      <c r="N49" s="96"/>
      <c r="O49" s="96">
        <f>SUM(I49:N50)</f>
        <v>656</v>
      </c>
      <c r="P49" s="133"/>
      <c r="Q49" s="96">
        <f>O49-P49</f>
        <v>656</v>
      </c>
      <c r="R49" s="100">
        <f>(Q49*H49)/1000</f>
        <v>94.463999999999999</v>
      </c>
      <c r="S49" s="136">
        <v>0.99399999999999999</v>
      </c>
      <c r="T49" s="96">
        <f>R49*S49</f>
        <v>93.897216</v>
      </c>
      <c r="U49" s="52"/>
      <c r="V49" s="146">
        <v>420</v>
      </c>
      <c r="W49" s="146"/>
      <c r="X49" s="43"/>
      <c r="Y49" s="95"/>
    </row>
    <row r="50" spans="1:25" ht="24" customHeight="1" x14ac:dyDescent="0.3">
      <c r="A50" s="117"/>
      <c r="B50" s="117"/>
      <c r="C50" s="118"/>
      <c r="D50" s="119"/>
      <c r="E50" s="115"/>
      <c r="F50" s="115"/>
      <c r="G50" s="115"/>
      <c r="H50" s="115"/>
      <c r="I50" s="106"/>
      <c r="J50" s="106"/>
      <c r="K50" s="106"/>
      <c r="L50" s="106"/>
      <c r="M50" s="106"/>
      <c r="N50" s="106"/>
      <c r="O50" s="106"/>
      <c r="P50" s="135"/>
      <c r="Q50" s="106"/>
      <c r="R50" s="120"/>
      <c r="S50" s="138"/>
      <c r="T50" s="106"/>
      <c r="U50" s="44">
        <v>43</v>
      </c>
      <c r="V50" s="54">
        <v>75</v>
      </c>
      <c r="W50" s="57">
        <v>75</v>
      </c>
      <c r="X50" s="70">
        <v>43</v>
      </c>
    </row>
    <row r="51" spans="1:25" ht="33.75" customHeight="1" x14ac:dyDescent="0.3">
      <c r="A51" s="107">
        <f t="shared" ref="A51" si="0">A49+1</f>
        <v>17</v>
      </c>
      <c r="B51" s="107" t="s">
        <v>63</v>
      </c>
      <c r="C51" s="109" t="s">
        <v>62</v>
      </c>
      <c r="D51" s="111">
        <v>3</v>
      </c>
      <c r="E51" s="113" t="s">
        <v>35</v>
      </c>
      <c r="F51" s="113">
        <v>2</v>
      </c>
      <c r="G51" s="113">
        <v>3</v>
      </c>
      <c r="H51" s="113">
        <f>ROUND(F51*G51,0)</f>
        <v>6</v>
      </c>
      <c r="I51" s="96">
        <f>ROUND(SUM(U51),3)</f>
        <v>12000</v>
      </c>
      <c r="J51" s="96">
        <f>ROUND(SUM(W52),3)</f>
        <v>6595</v>
      </c>
      <c r="K51" s="96"/>
      <c r="L51" s="96"/>
      <c r="M51" s="96"/>
      <c r="N51" s="96"/>
      <c r="O51" s="96">
        <f>SUM(I51:N52)</f>
        <v>18595</v>
      </c>
      <c r="P51" s="133"/>
      <c r="Q51" s="96">
        <f>O51-P51</f>
        <v>18595</v>
      </c>
      <c r="R51" s="100">
        <f>(Q51*H51)/1000</f>
        <v>111.57</v>
      </c>
      <c r="S51" s="102">
        <v>0.56000000000000005</v>
      </c>
      <c r="T51" s="96">
        <f>R51*S51</f>
        <v>62.479199999999999</v>
      </c>
      <c r="U51" s="139">
        <v>12000</v>
      </c>
      <c r="V51" s="98"/>
      <c r="W51" s="19" t="s">
        <v>59</v>
      </c>
      <c r="X51" s="43">
        <v>475</v>
      </c>
    </row>
    <row r="52" spans="1:25" ht="24" customHeight="1" x14ac:dyDescent="0.3">
      <c r="A52" s="117"/>
      <c r="B52" s="117"/>
      <c r="C52" s="118"/>
      <c r="D52" s="119"/>
      <c r="E52" s="115"/>
      <c r="F52" s="115"/>
      <c r="G52" s="115"/>
      <c r="H52" s="115"/>
      <c r="I52" s="106"/>
      <c r="J52" s="106"/>
      <c r="K52" s="106"/>
      <c r="L52" s="106"/>
      <c r="M52" s="106"/>
      <c r="N52" s="106"/>
      <c r="O52" s="106"/>
      <c r="P52" s="135"/>
      <c r="Q52" s="106"/>
      <c r="R52" s="120"/>
      <c r="S52" s="105"/>
      <c r="T52" s="106"/>
      <c r="U52" s="40"/>
      <c r="V52" s="50"/>
      <c r="W52" s="140">
        <f>18200-80-12000+475</f>
        <v>6595</v>
      </c>
      <c r="X52" s="141"/>
    </row>
    <row r="53" spans="1:25" ht="33.75" customHeight="1" x14ac:dyDescent="0.3">
      <c r="A53" s="107">
        <f t="shared" ref="A53" si="1">A51+1</f>
        <v>18</v>
      </c>
      <c r="B53" s="107" t="s">
        <v>64</v>
      </c>
      <c r="C53" s="109" t="s">
        <v>65</v>
      </c>
      <c r="D53" s="111">
        <v>4</v>
      </c>
      <c r="E53" s="113">
        <v>150</v>
      </c>
      <c r="F53" s="113">
        <v>16</v>
      </c>
      <c r="G53" s="113">
        <v>4</v>
      </c>
      <c r="H53" s="113">
        <f>ROUND(F53*G53,0)</f>
        <v>64</v>
      </c>
      <c r="I53" s="96">
        <f>V53</f>
        <v>440</v>
      </c>
      <c r="J53" s="96">
        <f>ROUND(SUM(U54),3)</f>
        <v>43</v>
      </c>
      <c r="K53" s="96">
        <f>ROUND(SUM(X54),3)</f>
        <v>43</v>
      </c>
      <c r="L53" s="96">
        <f>ROUND(SUM(V54),3)</f>
        <v>75</v>
      </c>
      <c r="M53" s="96">
        <f>ROUND(SUM(W54),3)</f>
        <v>75</v>
      </c>
      <c r="N53" s="96"/>
      <c r="O53" s="96">
        <f>SUM(I53:N54)</f>
        <v>676</v>
      </c>
      <c r="P53" s="133"/>
      <c r="Q53" s="96">
        <f>O53-P53</f>
        <v>676</v>
      </c>
      <c r="R53" s="100">
        <f>(Q53*H53)/1000</f>
        <v>43.264000000000003</v>
      </c>
      <c r="S53" s="136">
        <v>0.99399999999999999</v>
      </c>
      <c r="T53" s="96">
        <f>R53*S53</f>
        <v>43.004416000000006</v>
      </c>
      <c r="U53" s="52"/>
      <c r="V53" s="146">
        <v>440</v>
      </c>
      <c r="W53" s="146"/>
      <c r="X53" s="43"/>
    </row>
    <row r="54" spans="1:25" ht="24" customHeight="1" x14ac:dyDescent="0.3">
      <c r="A54" s="117"/>
      <c r="B54" s="117"/>
      <c r="C54" s="118"/>
      <c r="D54" s="119"/>
      <c r="E54" s="115"/>
      <c r="F54" s="115"/>
      <c r="G54" s="115"/>
      <c r="H54" s="115"/>
      <c r="I54" s="106"/>
      <c r="J54" s="106"/>
      <c r="K54" s="106"/>
      <c r="L54" s="106"/>
      <c r="M54" s="106"/>
      <c r="N54" s="106"/>
      <c r="O54" s="106"/>
      <c r="P54" s="135"/>
      <c r="Q54" s="106"/>
      <c r="R54" s="120"/>
      <c r="S54" s="138"/>
      <c r="T54" s="106"/>
      <c r="U54" s="44">
        <v>43</v>
      </c>
      <c r="V54" s="54">
        <v>75</v>
      </c>
      <c r="W54" s="57">
        <v>75</v>
      </c>
      <c r="X54" s="70">
        <v>43</v>
      </c>
    </row>
    <row r="55" spans="1:25" ht="33.75" customHeight="1" x14ac:dyDescent="0.3">
      <c r="A55" s="107">
        <f t="shared" ref="A55" si="2">A53+1</f>
        <v>19</v>
      </c>
      <c r="B55" s="121" t="s">
        <v>67</v>
      </c>
      <c r="C55" s="123" t="s">
        <v>66</v>
      </c>
      <c r="D55" s="144">
        <v>3</v>
      </c>
      <c r="E55" s="129" t="s">
        <v>35</v>
      </c>
      <c r="F55" s="129">
        <v>2</v>
      </c>
      <c r="G55" s="129">
        <v>3</v>
      </c>
      <c r="H55" s="129">
        <f>ROUND(F55*G55,0)</f>
        <v>6</v>
      </c>
      <c r="I55" s="133">
        <f>ROUND(SUM(U55),3)</f>
        <v>12000</v>
      </c>
      <c r="J55" s="133">
        <f>ROUND(SUM(W56),3)</f>
        <v>4595</v>
      </c>
      <c r="K55" s="133"/>
      <c r="L55" s="96"/>
      <c r="M55" s="96"/>
      <c r="N55" s="96"/>
      <c r="O55" s="96">
        <f>SUM(I55:N56)</f>
        <v>16595</v>
      </c>
      <c r="P55" s="96"/>
      <c r="Q55" s="96">
        <f>O55-P55</f>
        <v>16595</v>
      </c>
      <c r="R55" s="100">
        <f>(Q55*H55)/1000</f>
        <v>99.57</v>
      </c>
      <c r="S55" s="102">
        <v>0.56000000000000005</v>
      </c>
      <c r="T55" s="96">
        <f>R55*S55</f>
        <v>55.7592</v>
      </c>
      <c r="U55" s="139">
        <v>12000</v>
      </c>
      <c r="V55" s="98"/>
      <c r="W55" s="19" t="s">
        <v>59</v>
      </c>
      <c r="X55" s="43">
        <v>475</v>
      </c>
    </row>
    <row r="56" spans="1:25" ht="24" customHeight="1" x14ac:dyDescent="0.3">
      <c r="A56" s="117"/>
      <c r="B56" s="142"/>
      <c r="C56" s="143"/>
      <c r="D56" s="145"/>
      <c r="E56" s="131"/>
      <c r="F56" s="131"/>
      <c r="G56" s="131"/>
      <c r="H56" s="131"/>
      <c r="I56" s="135"/>
      <c r="J56" s="135"/>
      <c r="K56" s="135"/>
      <c r="L56" s="106"/>
      <c r="M56" s="106"/>
      <c r="N56" s="106"/>
      <c r="O56" s="106"/>
      <c r="P56" s="106"/>
      <c r="Q56" s="106"/>
      <c r="R56" s="120"/>
      <c r="S56" s="105"/>
      <c r="T56" s="106"/>
      <c r="U56" s="40"/>
      <c r="V56" s="50"/>
      <c r="W56" s="140">
        <f>18200-80-12000+475-2000</f>
        <v>4595</v>
      </c>
      <c r="X56" s="141"/>
    </row>
    <row r="57" spans="1:25" ht="33.75" customHeight="1" x14ac:dyDescent="0.3">
      <c r="A57" s="107">
        <f t="shared" ref="A57" si="3">A55+1</f>
        <v>20</v>
      </c>
      <c r="B57" s="107" t="s">
        <v>69</v>
      </c>
      <c r="C57" s="109" t="s">
        <v>68</v>
      </c>
      <c r="D57" s="111">
        <v>4</v>
      </c>
      <c r="E57" s="113" t="s">
        <v>35</v>
      </c>
      <c r="F57" s="113">
        <v>1</v>
      </c>
      <c r="G57" s="113">
        <v>6</v>
      </c>
      <c r="H57" s="113">
        <f>ROUND(F57*G57,0)</f>
        <v>6</v>
      </c>
      <c r="I57" s="96">
        <f>ROUND(SUM(U57),3)</f>
        <v>12000</v>
      </c>
      <c r="J57" s="96">
        <f>ROUND(SUM(W58),3)</f>
        <v>4750</v>
      </c>
      <c r="K57" s="96"/>
      <c r="L57" s="96"/>
      <c r="M57" s="96"/>
      <c r="N57" s="96"/>
      <c r="O57" s="96">
        <f>SUM(I57:N58)</f>
        <v>16750</v>
      </c>
      <c r="P57" s="96"/>
      <c r="Q57" s="96">
        <f>O57-P57</f>
        <v>16750</v>
      </c>
      <c r="R57" s="100">
        <f>(Q57*H57)/1000</f>
        <v>100.5</v>
      </c>
      <c r="S57" s="136">
        <v>0.99399999999999999</v>
      </c>
      <c r="T57" s="96">
        <f>R57*S57</f>
        <v>99.897000000000006</v>
      </c>
      <c r="U57" s="139">
        <v>12000</v>
      </c>
      <c r="V57" s="98"/>
      <c r="W57" s="19" t="s">
        <v>59</v>
      </c>
      <c r="X57" s="43">
        <v>630</v>
      </c>
    </row>
    <row r="58" spans="1:25" ht="24" customHeight="1" x14ac:dyDescent="0.3">
      <c r="A58" s="117"/>
      <c r="B58" s="117"/>
      <c r="C58" s="118"/>
      <c r="D58" s="119"/>
      <c r="E58" s="115"/>
      <c r="F58" s="115"/>
      <c r="G58" s="115"/>
      <c r="H58" s="115"/>
      <c r="I58" s="106"/>
      <c r="J58" s="106"/>
      <c r="K58" s="106"/>
      <c r="L58" s="106"/>
      <c r="M58" s="106"/>
      <c r="N58" s="106"/>
      <c r="O58" s="106"/>
      <c r="P58" s="106"/>
      <c r="Q58" s="106"/>
      <c r="R58" s="120"/>
      <c r="S58" s="138"/>
      <c r="T58" s="106"/>
      <c r="U58" s="40"/>
      <c r="V58" s="50"/>
      <c r="W58" s="140">
        <f>18200-80-12000+630-2000</f>
        <v>4750</v>
      </c>
      <c r="X58" s="141"/>
    </row>
    <row r="59" spans="1:25" ht="21.75" customHeight="1" x14ac:dyDescent="0.3">
      <c r="A59" s="107">
        <f>A57+1</f>
        <v>21</v>
      </c>
      <c r="B59" s="107" t="s">
        <v>70</v>
      </c>
      <c r="C59" s="109" t="s">
        <v>71</v>
      </c>
      <c r="D59" s="111">
        <v>3</v>
      </c>
      <c r="E59" s="113">
        <v>200</v>
      </c>
      <c r="F59" s="129">
        <v>2</v>
      </c>
      <c r="G59" s="129">
        <v>43</v>
      </c>
      <c r="H59" s="129">
        <f>ROUND(F59*G59,0)</f>
        <v>86</v>
      </c>
      <c r="I59" s="96">
        <f>ROUND(SUM(W60),3)</f>
        <v>570</v>
      </c>
      <c r="J59" s="96">
        <f>ROUND(SUM(U59),3)</f>
        <v>110</v>
      </c>
      <c r="K59" s="96"/>
      <c r="L59" s="96"/>
      <c r="M59" s="96"/>
      <c r="N59" s="96" t="s">
        <v>16</v>
      </c>
      <c r="O59" s="96">
        <f>SUM(I59:N61)</f>
        <v>680</v>
      </c>
      <c r="P59" s="96"/>
      <c r="Q59" s="96">
        <f>O59-P59</f>
        <v>680</v>
      </c>
      <c r="R59" s="100">
        <f>(Q59*H59)/1000</f>
        <v>58.48</v>
      </c>
      <c r="S59" s="102">
        <v>0.56000000000000005</v>
      </c>
      <c r="T59" s="96">
        <f>R59*S59</f>
        <v>32.748800000000003</v>
      </c>
      <c r="U59" s="52">
        <v>110</v>
      </c>
      <c r="V59" s="58"/>
      <c r="W59" s="58"/>
      <c r="X59" s="48"/>
    </row>
    <row r="60" spans="1:25" ht="32.25" customHeight="1" x14ac:dyDescent="0.3">
      <c r="A60" s="108"/>
      <c r="B60" s="108"/>
      <c r="C60" s="110"/>
      <c r="D60" s="112"/>
      <c r="E60" s="114"/>
      <c r="F60" s="130"/>
      <c r="G60" s="130"/>
      <c r="H60" s="130"/>
      <c r="I60" s="97"/>
      <c r="J60" s="97"/>
      <c r="K60" s="97"/>
      <c r="L60" s="97"/>
      <c r="M60" s="97"/>
      <c r="N60" s="97"/>
      <c r="O60" s="97"/>
      <c r="P60" s="97"/>
      <c r="Q60" s="97"/>
      <c r="R60" s="101"/>
      <c r="S60" s="103"/>
      <c r="T60" s="97"/>
      <c r="U60" s="40"/>
      <c r="V60" s="54"/>
      <c r="W60" s="61">
        <v>570</v>
      </c>
      <c r="X60" s="53"/>
      <c r="Y60" s="17">
        <f>18.2-4.9-4.9</f>
        <v>8.3999999999999986</v>
      </c>
    </row>
    <row r="61" spans="1:25" ht="32.25" customHeight="1" x14ac:dyDescent="0.3">
      <c r="A61" s="117"/>
      <c r="B61" s="117"/>
      <c r="C61" s="118"/>
      <c r="D61" s="119"/>
      <c r="E61" s="115"/>
      <c r="F61" s="131"/>
      <c r="G61" s="131"/>
      <c r="H61" s="131"/>
      <c r="I61" s="106"/>
      <c r="J61" s="106"/>
      <c r="K61" s="106"/>
      <c r="L61" s="106"/>
      <c r="M61" s="106"/>
      <c r="N61" s="106"/>
      <c r="O61" s="106"/>
      <c r="P61" s="106"/>
      <c r="Q61" s="106"/>
      <c r="R61" s="120"/>
      <c r="S61" s="105"/>
      <c r="T61" s="106"/>
      <c r="U61" s="40"/>
      <c r="V61" s="54"/>
      <c r="W61" s="55"/>
      <c r="X61" s="56"/>
      <c r="Y61" s="17">
        <f>Y60/0.2</f>
        <v>41.999999999999993</v>
      </c>
    </row>
    <row r="62" spans="1:25" ht="33.75" customHeight="1" x14ac:dyDescent="0.3">
      <c r="A62" s="107">
        <f>A59+1</f>
        <v>22</v>
      </c>
      <c r="B62" s="107" t="s">
        <v>72</v>
      </c>
      <c r="C62" s="109" t="s">
        <v>61</v>
      </c>
      <c r="D62" s="111">
        <v>3</v>
      </c>
      <c r="E62" s="113">
        <v>200</v>
      </c>
      <c r="F62" s="129">
        <v>1</v>
      </c>
      <c r="G62" s="129">
        <v>43</v>
      </c>
      <c r="H62" s="129">
        <f>ROUND(F62*G62,0)</f>
        <v>43</v>
      </c>
      <c r="I62" s="96">
        <f>SUM(U62:X64)</f>
        <v>2340</v>
      </c>
      <c r="J62" s="96"/>
      <c r="K62" s="96"/>
      <c r="L62" s="96"/>
      <c r="M62" s="96"/>
      <c r="N62" s="96"/>
      <c r="O62" s="96">
        <f>SUM(I62:N64)</f>
        <v>2340</v>
      </c>
      <c r="P62" s="96">
        <v>36</v>
      </c>
      <c r="Q62" s="96">
        <f>O62-P62</f>
        <v>2304</v>
      </c>
      <c r="R62" s="100">
        <f>(Q62*H62)/1000</f>
        <v>99.072000000000003</v>
      </c>
      <c r="S62" s="136">
        <v>0.56000000000000005</v>
      </c>
      <c r="T62" s="96">
        <f>R62*S62</f>
        <v>55.480320000000006</v>
      </c>
      <c r="U62" s="52"/>
      <c r="V62" s="66">
        <v>110</v>
      </c>
      <c r="W62" s="18">
        <v>110</v>
      </c>
      <c r="X62" s="43"/>
    </row>
    <row r="63" spans="1:25" ht="24" customHeight="1" x14ac:dyDescent="0.3">
      <c r="A63" s="108"/>
      <c r="B63" s="108"/>
      <c r="C63" s="110"/>
      <c r="D63" s="112"/>
      <c r="E63" s="114"/>
      <c r="F63" s="130"/>
      <c r="G63" s="130"/>
      <c r="H63" s="130"/>
      <c r="I63" s="97"/>
      <c r="J63" s="97"/>
      <c r="K63" s="97"/>
      <c r="L63" s="97"/>
      <c r="M63" s="97"/>
      <c r="N63" s="97"/>
      <c r="O63" s="97"/>
      <c r="P63" s="97"/>
      <c r="Q63" s="97"/>
      <c r="R63" s="101"/>
      <c r="S63" s="137"/>
      <c r="T63" s="97"/>
      <c r="U63" s="76">
        <v>100</v>
      </c>
      <c r="V63" s="68">
        <v>510</v>
      </c>
      <c r="W63" s="61">
        <v>510</v>
      </c>
      <c r="X63" s="49">
        <v>100</v>
      </c>
    </row>
    <row r="64" spans="1:25" ht="24" customHeight="1" x14ac:dyDescent="0.3">
      <c r="A64" s="117"/>
      <c r="B64" s="117"/>
      <c r="C64" s="118"/>
      <c r="D64" s="119"/>
      <c r="E64" s="115"/>
      <c r="F64" s="131"/>
      <c r="G64" s="131"/>
      <c r="H64" s="131"/>
      <c r="I64" s="106"/>
      <c r="J64" s="106"/>
      <c r="K64" s="106"/>
      <c r="L64" s="106"/>
      <c r="M64" s="106"/>
      <c r="N64" s="106"/>
      <c r="O64" s="106"/>
      <c r="P64" s="106"/>
      <c r="Q64" s="106"/>
      <c r="R64" s="120"/>
      <c r="S64" s="138"/>
      <c r="T64" s="106"/>
      <c r="U64" s="44"/>
      <c r="V64" s="132">
        <v>900</v>
      </c>
      <c r="W64" s="132"/>
      <c r="X64" s="70"/>
    </row>
    <row r="65" spans="1:25" ht="21.75" customHeight="1" x14ac:dyDescent="0.3">
      <c r="A65" s="107">
        <f>A62+1</f>
        <v>23</v>
      </c>
      <c r="B65" s="107" t="s">
        <v>73</v>
      </c>
      <c r="C65" s="109" t="s">
        <v>71</v>
      </c>
      <c r="D65" s="111">
        <v>4</v>
      </c>
      <c r="E65" s="113" t="s">
        <v>35</v>
      </c>
      <c r="F65" s="129">
        <v>4</v>
      </c>
      <c r="G65" s="129">
        <v>3</v>
      </c>
      <c r="H65" s="129">
        <f>ROUND(F65*G65,0)</f>
        <v>12</v>
      </c>
      <c r="I65" s="96">
        <f>ROUND(SUM(V66),3)</f>
        <v>960</v>
      </c>
      <c r="J65" s="96">
        <f>ROUND(SUM(W66),3)</f>
        <v>960</v>
      </c>
      <c r="K65" s="96"/>
      <c r="L65" s="96"/>
      <c r="M65" s="96"/>
      <c r="N65" s="96"/>
      <c r="O65" s="96">
        <f>SUM(I65:N67)</f>
        <v>1920</v>
      </c>
      <c r="P65" s="96"/>
      <c r="Q65" s="96">
        <f>O65-P65</f>
        <v>1920</v>
      </c>
      <c r="R65" s="100">
        <f>(Q65*H65)/1000</f>
        <v>23.04</v>
      </c>
      <c r="S65" s="102">
        <v>0.99399999999999999</v>
      </c>
      <c r="T65" s="96">
        <f>R65*S65</f>
        <v>22.901759999999999</v>
      </c>
      <c r="U65" s="52"/>
      <c r="V65" s="58"/>
      <c r="W65" s="58"/>
      <c r="X65" s="48"/>
    </row>
    <row r="66" spans="1:25" ht="32.25" customHeight="1" x14ac:dyDescent="0.3">
      <c r="A66" s="108"/>
      <c r="B66" s="108"/>
      <c r="C66" s="110"/>
      <c r="D66" s="112"/>
      <c r="E66" s="114"/>
      <c r="F66" s="130"/>
      <c r="G66" s="130"/>
      <c r="H66" s="130"/>
      <c r="I66" s="97"/>
      <c r="J66" s="97"/>
      <c r="K66" s="97"/>
      <c r="L66" s="97"/>
      <c r="M66" s="97"/>
      <c r="N66" s="97"/>
      <c r="O66" s="97"/>
      <c r="P66" s="97"/>
      <c r="Q66" s="97"/>
      <c r="R66" s="101"/>
      <c r="S66" s="103"/>
      <c r="T66" s="97"/>
      <c r="U66" s="40"/>
      <c r="V66" s="45">
        <v>960</v>
      </c>
      <c r="W66" s="67">
        <v>960</v>
      </c>
      <c r="X66" s="53"/>
    </row>
    <row r="67" spans="1:25" ht="32.25" customHeight="1" x14ac:dyDescent="0.3">
      <c r="A67" s="117"/>
      <c r="B67" s="117"/>
      <c r="C67" s="118"/>
      <c r="D67" s="119"/>
      <c r="E67" s="115"/>
      <c r="F67" s="131"/>
      <c r="G67" s="131"/>
      <c r="H67" s="131"/>
      <c r="I67" s="106"/>
      <c r="J67" s="106"/>
      <c r="K67" s="106"/>
      <c r="L67" s="106"/>
      <c r="M67" s="106"/>
      <c r="N67" s="106"/>
      <c r="O67" s="106"/>
      <c r="P67" s="106"/>
      <c r="Q67" s="106"/>
      <c r="R67" s="120"/>
      <c r="S67" s="105"/>
      <c r="T67" s="106"/>
      <c r="U67" s="40"/>
      <c r="V67" s="54"/>
      <c r="W67" s="55"/>
      <c r="X67" s="56"/>
    </row>
    <row r="68" spans="1:25" ht="33.75" customHeight="1" x14ac:dyDescent="0.3">
      <c r="A68" s="107">
        <f>A65+1</f>
        <v>24</v>
      </c>
      <c r="B68" s="107" t="s">
        <v>74</v>
      </c>
      <c r="C68" s="109" t="s">
        <v>75</v>
      </c>
      <c r="D68" s="111">
        <v>3</v>
      </c>
      <c r="E68" s="113">
        <v>150</v>
      </c>
      <c r="F68" s="129">
        <v>2</v>
      </c>
      <c r="G68" s="129">
        <f>ROUND((4.9-1)/0.15,0-0)+1</f>
        <v>27</v>
      </c>
      <c r="H68" s="129">
        <f>ROUND(F68*G68,0)</f>
        <v>54</v>
      </c>
      <c r="I68" s="96">
        <f>SUM(U68:X70)</f>
        <v>2340</v>
      </c>
      <c r="J68" s="96"/>
      <c r="K68" s="133"/>
      <c r="L68" s="96"/>
      <c r="M68" s="96"/>
      <c r="N68" s="96"/>
      <c r="O68" s="96">
        <f>SUM(I68:N70)</f>
        <v>2340</v>
      </c>
      <c r="P68" s="96">
        <v>36</v>
      </c>
      <c r="Q68" s="96">
        <f>O68-P68</f>
        <v>2304</v>
      </c>
      <c r="R68" s="100">
        <f>(Q68*H68)/1000</f>
        <v>124.416</v>
      </c>
      <c r="S68" s="136">
        <v>0.56000000000000005</v>
      </c>
      <c r="T68" s="96">
        <f>R68*S68</f>
        <v>69.672960000000003</v>
      </c>
      <c r="U68" s="52"/>
      <c r="V68" s="66">
        <v>110</v>
      </c>
      <c r="W68" s="18">
        <v>110</v>
      </c>
      <c r="X68" s="43"/>
    </row>
    <row r="69" spans="1:25" ht="24" customHeight="1" x14ac:dyDescent="0.3">
      <c r="A69" s="108"/>
      <c r="B69" s="108"/>
      <c r="C69" s="110"/>
      <c r="D69" s="112"/>
      <c r="E69" s="114"/>
      <c r="F69" s="130"/>
      <c r="G69" s="130"/>
      <c r="H69" s="130"/>
      <c r="I69" s="97"/>
      <c r="J69" s="97"/>
      <c r="K69" s="134"/>
      <c r="L69" s="97"/>
      <c r="M69" s="97"/>
      <c r="N69" s="97"/>
      <c r="O69" s="97"/>
      <c r="P69" s="97"/>
      <c r="Q69" s="97"/>
      <c r="R69" s="101"/>
      <c r="S69" s="137"/>
      <c r="T69" s="97"/>
      <c r="U69" s="76">
        <v>100</v>
      </c>
      <c r="V69" s="68">
        <v>510</v>
      </c>
      <c r="W69" s="61">
        <v>510</v>
      </c>
      <c r="X69" s="49">
        <v>100</v>
      </c>
      <c r="Y69" s="88">
        <f>(4.9-1.5)/0.15</f>
        <v>22.666666666666671</v>
      </c>
    </row>
    <row r="70" spans="1:25" ht="24" customHeight="1" x14ac:dyDescent="0.3">
      <c r="A70" s="117"/>
      <c r="B70" s="117"/>
      <c r="C70" s="118"/>
      <c r="D70" s="119"/>
      <c r="E70" s="115"/>
      <c r="F70" s="131"/>
      <c r="G70" s="131"/>
      <c r="H70" s="131"/>
      <c r="I70" s="106"/>
      <c r="J70" s="106"/>
      <c r="K70" s="135"/>
      <c r="L70" s="106"/>
      <c r="M70" s="106"/>
      <c r="N70" s="106"/>
      <c r="O70" s="106"/>
      <c r="P70" s="106"/>
      <c r="Q70" s="106"/>
      <c r="R70" s="120"/>
      <c r="S70" s="138"/>
      <c r="T70" s="106"/>
      <c r="U70" s="44"/>
      <c r="V70" s="132">
        <v>900</v>
      </c>
      <c r="W70" s="132"/>
      <c r="X70" s="70"/>
    </row>
    <row r="71" spans="1:25" ht="33.75" customHeight="1" x14ac:dyDescent="0.3">
      <c r="A71" s="107">
        <f>A68+1</f>
        <v>25</v>
      </c>
      <c r="B71" s="107" t="s">
        <v>76</v>
      </c>
      <c r="C71" s="109" t="s">
        <v>92</v>
      </c>
      <c r="D71" s="111">
        <v>4</v>
      </c>
      <c r="E71" s="113">
        <v>80</v>
      </c>
      <c r="F71" s="113">
        <v>2</v>
      </c>
      <c r="G71" s="113">
        <v>14</v>
      </c>
      <c r="H71" s="113">
        <f>ROUND(F71*G71,0)</f>
        <v>28</v>
      </c>
      <c r="I71" s="96">
        <f>SUM(U71:X73)</f>
        <v>2120</v>
      </c>
      <c r="J71" s="96"/>
      <c r="K71" s="96"/>
      <c r="L71" s="96"/>
      <c r="M71" s="96"/>
      <c r="N71" s="96"/>
      <c r="O71" s="96">
        <f>SUM(I71:N73)</f>
        <v>2120</v>
      </c>
      <c r="P71" s="96">
        <v>36</v>
      </c>
      <c r="Q71" s="96">
        <f>O71-P71</f>
        <v>2084</v>
      </c>
      <c r="R71" s="100">
        <f>(Q71*H71)/1000</f>
        <v>58.351999999999997</v>
      </c>
      <c r="S71" s="102">
        <v>0.99399999999999999</v>
      </c>
      <c r="T71" s="96">
        <f>R71*S71</f>
        <v>58.001887999999994</v>
      </c>
      <c r="U71" s="52"/>
      <c r="V71" s="66"/>
      <c r="W71" s="18"/>
      <c r="X71" s="43"/>
    </row>
    <row r="72" spans="1:25" ht="24" customHeight="1" x14ac:dyDescent="0.3">
      <c r="A72" s="108"/>
      <c r="B72" s="108"/>
      <c r="C72" s="110"/>
      <c r="D72" s="112"/>
      <c r="E72" s="114"/>
      <c r="F72" s="114"/>
      <c r="G72" s="114"/>
      <c r="H72" s="114"/>
      <c r="I72" s="97"/>
      <c r="J72" s="97"/>
      <c r="K72" s="97"/>
      <c r="L72" s="97"/>
      <c r="M72" s="97"/>
      <c r="N72" s="97"/>
      <c r="O72" s="97"/>
      <c r="P72" s="97"/>
      <c r="Q72" s="97"/>
      <c r="R72" s="101"/>
      <c r="S72" s="103"/>
      <c r="T72" s="97"/>
      <c r="U72" s="65">
        <v>100</v>
      </c>
      <c r="V72" s="68">
        <v>510</v>
      </c>
      <c r="W72" s="61">
        <v>510</v>
      </c>
      <c r="X72" s="72">
        <v>100</v>
      </c>
    </row>
    <row r="73" spans="1:25" ht="24" customHeight="1" x14ac:dyDescent="0.3">
      <c r="A73" s="117"/>
      <c r="B73" s="117"/>
      <c r="C73" s="118"/>
      <c r="D73" s="119"/>
      <c r="E73" s="115"/>
      <c r="F73" s="115"/>
      <c r="G73" s="115"/>
      <c r="H73" s="115"/>
      <c r="I73" s="106"/>
      <c r="J73" s="106"/>
      <c r="K73" s="106"/>
      <c r="L73" s="106"/>
      <c r="M73" s="106"/>
      <c r="N73" s="106"/>
      <c r="O73" s="106"/>
      <c r="P73" s="106"/>
      <c r="Q73" s="106"/>
      <c r="R73" s="120"/>
      <c r="S73" s="105"/>
      <c r="T73" s="106"/>
      <c r="U73" s="44"/>
      <c r="V73" s="132">
        <v>900</v>
      </c>
      <c r="W73" s="132"/>
      <c r="X73" s="70"/>
    </row>
    <row r="74" spans="1:25" ht="20.25" customHeight="1" x14ac:dyDescent="0.3">
      <c r="A74" s="107">
        <f>A71+1</f>
        <v>26</v>
      </c>
      <c r="B74" s="107" t="s">
        <v>77</v>
      </c>
      <c r="C74" s="109" t="s">
        <v>71</v>
      </c>
      <c r="D74" s="111">
        <v>3</v>
      </c>
      <c r="E74" s="113">
        <v>150</v>
      </c>
      <c r="F74" s="129">
        <v>4</v>
      </c>
      <c r="G74" s="129">
        <v>24</v>
      </c>
      <c r="H74" s="113">
        <f>ROUND(F74*G74,0)</f>
        <v>96</v>
      </c>
      <c r="I74" s="96">
        <f>ROUND(SUM(W75),3)</f>
        <v>570</v>
      </c>
      <c r="J74" s="96">
        <f>ROUND(SUM(U74),3)</f>
        <v>110</v>
      </c>
      <c r="K74" s="96"/>
      <c r="L74" s="96"/>
      <c r="M74" s="96"/>
      <c r="N74" s="96" t="s">
        <v>16</v>
      </c>
      <c r="O74" s="96">
        <f>SUM(I74:N76)</f>
        <v>680</v>
      </c>
      <c r="P74" s="96"/>
      <c r="Q74" s="96">
        <f>O74-P74</f>
        <v>680</v>
      </c>
      <c r="R74" s="100">
        <f>(Q74*H74)/1000</f>
        <v>65.28</v>
      </c>
      <c r="S74" s="102">
        <v>0.56000000000000005</v>
      </c>
      <c r="T74" s="96">
        <f>R74*S74</f>
        <v>36.556800000000003</v>
      </c>
      <c r="U74" s="52">
        <v>110</v>
      </c>
      <c r="V74" s="58"/>
      <c r="W74" s="58"/>
      <c r="X74" s="48"/>
    </row>
    <row r="75" spans="1:25" ht="16.5" customHeight="1" x14ac:dyDescent="0.3">
      <c r="A75" s="108"/>
      <c r="B75" s="108"/>
      <c r="C75" s="110"/>
      <c r="D75" s="112"/>
      <c r="E75" s="114"/>
      <c r="F75" s="130"/>
      <c r="G75" s="130"/>
      <c r="H75" s="114"/>
      <c r="I75" s="97"/>
      <c r="J75" s="97"/>
      <c r="K75" s="97"/>
      <c r="L75" s="97"/>
      <c r="M75" s="97"/>
      <c r="N75" s="97"/>
      <c r="O75" s="97"/>
      <c r="P75" s="97"/>
      <c r="Q75" s="97"/>
      <c r="R75" s="101"/>
      <c r="S75" s="103"/>
      <c r="T75" s="97"/>
      <c r="U75" s="40"/>
      <c r="V75" s="54"/>
      <c r="W75" s="61">
        <v>570</v>
      </c>
      <c r="X75" s="53"/>
    </row>
    <row r="76" spans="1:25" ht="29.25" customHeight="1" x14ac:dyDescent="0.3">
      <c r="A76" s="117"/>
      <c r="B76" s="117"/>
      <c r="C76" s="118"/>
      <c r="D76" s="119"/>
      <c r="E76" s="115"/>
      <c r="F76" s="131"/>
      <c r="G76" s="131"/>
      <c r="H76" s="115"/>
      <c r="I76" s="106"/>
      <c r="J76" s="106"/>
      <c r="K76" s="106"/>
      <c r="L76" s="106"/>
      <c r="M76" s="106"/>
      <c r="N76" s="106"/>
      <c r="O76" s="106"/>
      <c r="P76" s="106"/>
      <c r="Q76" s="106"/>
      <c r="R76" s="120"/>
      <c r="S76" s="105"/>
      <c r="T76" s="106"/>
      <c r="U76" s="40"/>
      <c r="V76" s="54"/>
      <c r="W76" s="55"/>
      <c r="X76" s="56"/>
    </row>
    <row r="77" spans="1:25" ht="12" customHeight="1" x14ac:dyDescent="0.3">
      <c r="A77" s="107">
        <f>A74+1</f>
        <v>27</v>
      </c>
      <c r="B77" s="107" t="s">
        <v>78</v>
      </c>
      <c r="C77" s="109" t="s">
        <v>71</v>
      </c>
      <c r="D77" s="111">
        <v>3</v>
      </c>
      <c r="E77" s="113">
        <v>150</v>
      </c>
      <c r="F77" s="113">
        <v>2</v>
      </c>
      <c r="G77" s="113">
        <v>24</v>
      </c>
      <c r="H77" s="113">
        <f>ROUND(F77*G77,0)</f>
        <v>48</v>
      </c>
      <c r="I77" s="96">
        <f>SUM(U77:X80)</f>
        <v>1180</v>
      </c>
      <c r="J77" s="96"/>
      <c r="K77" s="96"/>
      <c r="L77" s="96"/>
      <c r="M77" s="96"/>
      <c r="N77" s="96"/>
      <c r="O77" s="96">
        <f>SUM(I77:N80)</f>
        <v>1180</v>
      </c>
      <c r="P77" s="96">
        <v>36</v>
      </c>
      <c r="Q77" s="96">
        <f>O77-P77</f>
        <v>1144</v>
      </c>
      <c r="R77" s="100">
        <f>(Q77*H77)/1000</f>
        <v>54.911999999999999</v>
      </c>
      <c r="S77" s="102">
        <v>0.56000000000000005</v>
      </c>
      <c r="T77" s="96">
        <f>R77*S77</f>
        <v>30.750720000000001</v>
      </c>
      <c r="U77" s="52"/>
      <c r="V77" s="98">
        <v>340</v>
      </c>
      <c r="W77" s="98"/>
      <c r="X77" s="48"/>
    </row>
    <row r="78" spans="1:25" ht="27.75" customHeight="1" x14ac:dyDescent="0.3">
      <c r="A78" s="108"/>
      <c r="B78" s="108"/>
      <c r="C78" s="110"/>
      <c r="D78" s="112"/>
      <c r="E78" s="114"/>
      <c r="F78" s="114"/>
      <c r="G78" s="114"/>
      <c r="H78" s="114"/>
      <c r="I78" s="97"/>
      <c r="J78" s="97"/>
      <c r="K78" s="97"/>
      <c r="L78" s="97"/>
      <c r="M78" s="97"/>
      <c r="N78" s="97"/>
      <c r="O78" s="97"/>
      <c r="P78" s="97"/>
      <c r="Q78" s="97"/>
      <c r="R78" s="101"/>
      <c r="S78" s="103"/>
      <c r="T78" s="97"/>
      <c r="U78" s="65">
        <v>50</v>
      </c>
      <c r="V78" s="54"/>
      <c r="W78" s="61"/>
      <c r="X78" s="73">
        <v>50</v>
      </c>
    </row>
    <row r="79" spans="1:25" ht="27" customHeight="1" x14ac:dyDescent="0.3">
      <c r="A79" s="108"/>
      <c r="B79" s="108"/>
      <c r="C79" s="110"/>
      <c r="D79" s="112"/>
      <c r="E79" s="114"/>
      <c r="F79" s="114"/>
      <c r="G79" s="114"/>
      <c r="H79" s="114"/>
      <c r="I79" s="97"/>
      <c r="J79" s="97"/>
      <c r="K79" s="97"/>
      <c r="L79" s="97"/>
      <c r="M79" s="97"/>
      <c r="N79" s="97"/>
      <c r="O79" s="97"/>
      <c r="P79" s="97"/>
      <c r="Q79" s="97"/>
      <c r="R79" s="101"/>
      <c r="S79" s="103"/>
      <c r="T79" s="97"/>
      <c r="U79" s="40"/>
      <c r="V79" s="63">
        <v>270</v>
      </c>
      <c r="W79" s="60">
        <v>270</v>
      </c>
      <c r="X79" s="53"/>
    </row>
    <row r="80" spans="1:25" ht="17.25" customHeight="1" x14ac:dyDescent="0.3">
      <c r="A80" s="117"/>
      <c r="B80" s="117"/>
      <c r="C80" s="118"/>
      <c r="D80" s="119"/>
      <c r="E80" s="115"/>
      <c r="F80" s="115"/>
      <c r="G80" s="115"/>
      <c r="H80" s="115"/>
      <c r="I80" s="106"/>
      <c r="J80" s="106"/>
      <c r="K80" s="106"/>
      <c r="L80" s="106"/>
      <c r="M80" s="106"/>
      <c r="N80" s="106"/>
      <c r="O80" s="106"/>
      <c r="P80" s="106"/>
      <c r="Q80" s="106"/>
      <c r="R80" s="120"/>
      <c r="S80" s="105"/>
      <c r="T80" s="106"/>
      <c r="U80" s="40"/>
      <c r="V80" s="54">
        <v>100</v>
      </c>
      <c r="W80" s="74">
        <v>100</v>
      </c>
      <c r="X80" s="56"/>
    </row>
    <row r="81" spans="1:25" ht="12" customHeight="1" x14ac:dyDescent="0.3">
      <c r="A81" s="107">
        <f>A77+1</f>
        <v>28</v>
      </c>
      <c r="B81" s="107" t="s">
        <v>80</v>
      </c>
      <c r="C81" s="109" t="s">
        <v>79</v>
      </c>
      <c r="D81" s="111">
        <v>3</v>
      </c>
      <c r="E81" s="113">
        <v>200</v>
      </c>
      <c r="F81" s="113">
        <v>1</v>
      </c>
      <c r="G81" s="113">
        <v>43</v>
      </c>
      <c r="H81" s="113">
        <f>ROUND(F81*G81,0)</f>
        <v>43</v>
      </c>
      <c r="I81" s="96">
        <f>SUM(U81:X84)</f>
        <v>1180</v>
      </c>
      <c r="J81" s="96"/>
      <c r="K81" s="96"/>
      <c r="L81" s="96"/>
      <c r="M81" s="96"/>
      <c r="N81" s="96"/>
      <c r="O81" s="96">
        <f>SUM(I81:N84)</f>
        <v>1180</v>
      </c>
      <c r="P81" s="96">
        <v>36</v>
      </c>
      <c r="Q81" s="96">
        <f>O81-P81</f>
        <v>1144</v>
      </c>
      <c r="R81" s="100">
        <f>(Q81*H81)/1000</f>
        <v>49.192</v>
      </c>
      <c r="S81" s="102">
        <v>0.56000000000000005</v>
      </c>
      <c r="T81" s="96">
        <f>R81*S81</f>
        <v>27.547520000000002</v>
      </c>
      <c r="U81" s="52"/>
      <c r="V81" s="98">
        <v>340</v>
      </c>
      <c r="W81" s="98"/>
      <c r="X81" s="48"/>
    </row>
    <row r="82" spans="1:25" ht="27.75" customHeight="1" x14ac:dyDescent="0.3">
      <c r="A82" s="108"/>
      <c r="B82" s="108"/>
      <c r="C82" s="110"/>
      <c r="D82" s="112"/>
      <c r="E82" s="114"/>
      <c r="F82" s="114"/>
      <c r="G82" s="114"/>
      <c r="H82" s="114"/>
      <c r="I82" s="97"/>
      <c r="J82" s="97"/>
      <c r="K82" s="97"/>
      <c r="L82" s="97"/>
      <c r="M82" s="97"/>
      <c r="N82" s="97"/>
      <c r="O82" s="97"/>
      <c r="P82" s="97"/>
      <c r="Q82" s="97"/>
      <c r="R82" s="101"/>
      <c r="S82" s="103"/>
      <c r="T82" s="97"/>
      <c r="U82" s="65">
        <v>50</v>
      </c>
      <c r="V82" s="54"/>
      <c r="W82" s="61"/>
      <c r="X82" s="73">
        <v>50</v>
      </c>
    </row>
    <row r="83" spans="1:25" ht="27" customHeight="1" x14ac:dyDescent="0.3">
      <c r="A83" s="108"/>
      <c r="B83" s="108"/>
      <c r="C83" s="110"/>
      <c r="D83" s="112"/>
      <c r="E83" s="114"/>
      <c r="F83" s="114"/>
      <c r="G83" s="114"/>
      <c r="H83" s="114"/>
      <c r="I83" s="97"/>
      <c r="J83" s="97"/>
      <c r="K83" s="97"/>
      <c r="L83" s="97"/>
      <c r="M83" s="97"/>
      <c r="N83" s="97"/>
      <c r="O83" s="97"/>
      <c r="P83" s="97"/>
      <c r="Q83" s="97"/>
      <c r="R83" s="101"/>
      <c r="S83" s="103"/>
      <c r="T83" s="97"/>
      <c r="U83" s="40"/>
      <c r="V83" s="63">
        <v>270</v>
      </c>
      <c r="W83" s="60">
        <v>270</v>
      </c>
      <c r="X83" s="53"/>
    </row>
    <row r="84" spans="1:25" ht="17.25" customHeight="1" x14ac:dyDescent="0.3">
      <c r="A84" s="117"/>
      <c r="B84" s="117"/>
      <c r="C84" s="118"/>
      <c r="D84" s="119"/>
      <c r="E84" s="115"/>
      <c r="F84" s="115"/>
      <c r="G84" s="115"/>
      <c r="H84" s="115"/>
      <c r="I84" s="106"/>
      <c r="J84" s="106"/>
      <c r="K84" s="106"/>
      <c r="L84" s="106"/>
      <c r="M84" s="106"/>
      <c r="N84" s="106"/>
      <c r="O84" s="106"/>
      <c r="P84" s="106"/>
      <c r="Q84" s="106"/>
      <c r="R84" s="120"/>
      <c r="S84" s="105"/>
      <c r="T84" s="106"/>
      <c r="U84" s="40"/>
      <c r="V84" s="54">
        <v>100</v>
      </c>
      <c r="W84" s="74">
        <v>100</v>
      </c>
      <c r="X84" s="56"/>
    </row>
    <row r="85" spans="1:25" ht="14.25" customHeight="1" x14ac:dyDescent="0.3">
      <c r="A85" s="107">
        <f>A81+1</f>
        <v>29</v>
      </c>
      <c r="B85" s="107" t="s">
        <v>81</v>
      </c>
      <c r="C85" s="109" t="s">
        <v>82</v>
      </c>
      <c r="D85" s="111">
        <v>3</v>
      </c>
      <c r="E85" s="113">
        <v>200</v>
      </c>
      <c r="F85" s="113">
        <v>2</v>
      </c>
      <c r="G85" s="113">
        <v>24</v>
      </c>
      <c r="H85" s="113">
        <f>ROUND(F85*G85,0)</f>
        <v>48</v>
      </c>
      <c r="I85" s="96">
        <f>ROUND(SUM(U86),3)</f>
        <v>150</v>
      </c>
      <c r="J85" s="96">
        <f>ROUND(SUM(X86),3)</f>
        <v>150</v>
      </c>
      <c r="K85" s="96">
        <f>ROUND(SUM(V86),3)</f>
        <v>240</v>
      </c>
      <c r="L85" s="96"/>
      <c r="M85" s="96"/>
      <c r="N85" s="96"/>
      <c r="O85" s="96">
        <f>SUM(I85:N87)</f>
        <v>540</v>
      </c>
      <c r="P85" s="96">
        <v>36</v>
      </c>
      <c r="Q85" s="96">
        <f>O85-P85</f>
        <v>504</v>
      </c>
      <c r="R85" s="100">
        <f>(Q85*H85)/1000</f>
        <v>24.192</v>
      </c>
      <c r="S85" s="102">
        <v>0.56000000000000005</v>
      </c>
      <c r="T85" s="96">
        <f>R85*S85</f>
        <v>13.547520000000002</v>
      </c>
      <c r="U85" s="52"/>
      <c r="V85" s="98"/>
      <c r="W85" s="98"/>
      <c r="X85" s="48"/>
    </row>
    <row r="86" spans="1:25" ht="10.5" customHeight="1" x14ac:dyDescent="0.3">
      <c r="A86" s="108"/>
      <c r="B86" s="108"/>
      <c r="C86" s="110"/>
      <c r="D86" s="112"/>
      <c r="E86" s="114"/>
      <c r="F86" s="114"/>
      <c r="G86" s="114"/>
      <c r="H86" s="114"/>
      <c r="I86" s="97"/>
      <c r="J86" s="97"/>
      <c r="K86" s="97"/>
      <c r="L86" s="97"/>
      <c r="M86" s="97"/>
      <c r="N86" s="97"/>
      <c r="O86" s="97"/>
      <c r="P86" s="97"/>
      <c r="Q86" s="97"/>
      <c r="R86" s="101"/>
      <c r="S86" s="103"/>
      <c r="T86" s="97"/>
      <c r="U86" s="125">
        <v>150</v>
      </c>
      <c r="V86" s="99">
        <v>240</v>
      </c>
      <c r="W86" s="99"/>
      <c r="X86" s="126">
        <f>U86</f>
        <v>150</v>
      </c>
    </row>
    <row r="87" spans="1:25" ht="27" customHeight="1" x14ac:dyDescent="0.3">
      <c r="A87" s="108"/>
      <c r="B87" s="108"/>
      <c r="C87" s="110"/>
      <c r="D87" s="112"/>
      <c r="E87" s="114"/>
      <c r="F87" s="114"/>
      <c r="G87" s="114"/>
      <c r="H87" s="114"/>
      <c r="I87" s="97"/>
      <c r="J87" s="97"/>
      <c r="K87" s="97"/>
      <c r="L87" s="97"/>
      <c r="M87" s="97"/>
      <c r="N87" s="97"/>
      <c r="O87" s="97"/>
      <c r="P87" s="97"/>
      <c r="Q87" s="97"/>
      <c r="R87" s="101"/>
      <c r="S87" s="103"/>
      <c r="T87" s="97"/>
      <c r="U87" s="125"/>
      <c r="V87" s="63"/>
      <c r="W87" s="60"/>
      <c r="X87" s="126"/>
    </row>
    <row r="88" spans="1:25" ht="14.25" customHeight="1" x14ac:dyDescent="0.3">
      <c r="A88" s="107">
        <f>A85+1</f>
        <v>30</v>
      </c>
      <c r="B88" s="121" t="s">
        <v>84</v>
      </c>
      <c r="C88" s="123" t="s">
        <v>83</v>
      </c>
      <c r="D88" s="111">
        <v>3</v>
      </c>
      <c r="E88" s="113">
        <v>200</v>
      </c>
      <c r="F88" s="113">
        <v>1</v>
      </c>
      <c r="G88" s="113">
        <v>43</v>
      </c>
      <c r="H88" s="113">
        <f>ROUND(F88*G88,0)</f>
        <v>43</v>
      </c>
      <c r="I88" s="96">
        <f>ROUND(SUM(U89),3)</f>
        <v>150</v>
      </c>
      <c r="J88" s="96">
        <f>ROUND(SUM(X89),3)</f>
        <v>150</v>
      </c>
      <c r="K88" s="96">
        <f>ROUND(SUM(V89),3)</f>
        <v>240</v>
      </c>
      <c r="L88" s="96"/>
      <c r="M88" s="96"/>
      <c r="N88" s="96"/>
      <c r="O88" s="96">
        <f>SUM(I88:N90)</f>
        <v>540</v>
      </c>
      <c r="P88" s="96">
        <v>36</v>
      </c>
      <c r="Q88" s="96">
        <f>O88-P88</f>
        <v>504</v>
      </c>
      <c r="R88" s="100">
        <f>(Q88*H88)/1000</f>
        <v>21.672000000000001</v>
      </c>
      <c r="S88" s="102">
        <v>0.56000000000000005</v>
      </c>
      <c r="T88" s="96">
        <f>R88*S88</f>
        <v>12.136320000000001</v>
      </c>
      <c r="U88" s="52"/>
      <c r="V88" s="98"/>
      <c r="W88" s="98"/>
      <c r="X88" s="48"/>
    </row>
    <row r="89" spans="1:25" ht="10.5" customHeight="1" x14ac:dyDescent="0.3">
      <c r="A89" s="108"/>
      <c r="B89" s="122"/>
      <c r="C89" s="124"/>
      <c r="D89" s="112"/>
      <c r="E89" s="114"/>
      <c r="F89" s="114"/>
      <c r="G89" s="114"/>
      <c r="H89" s="114"/>
      <c r="I89" s="97"/>
      <c r="J89" s="97"/>
      <c r="K89" s="97"/>
      <c r="L89" s="97"/>
      <c r="M89" s="97"/>
      <c r="N89" s="97"/>
      <c r="O89" s="97"/>
      <c r="P89" s="97"/>
      <c r="Q89" s="97"/>
      <c r="R89" s="101"/>
      <c r="S89" s="103"/>
      <c r="T89" s="97"/>
      <c r="U89" s="125">
        <v>150</v>
      </c>
      <c r="V89" s="99">
        <v>240</v>
      </c>
      <c r="W89" s="99"/>
      <c r="X89" s="126">
        <f>U89</f>
        <v>150</v>
      </c>
    </row>
    <row r="90" spans="1:25" ht="27" customHeight="1" x14ac:dyDescent="0.3">
      <c r="A90" s="108"/>
      <c r="B90" s="122"/>
      <c r="C90" s="124"/>
      <c r="D90" s="112"/>
      <c r="E90" s="114"/>
      <c r="F90" s="114"/>
      <c r="G90" s="114"/>
      <c r="H90" s="114"/>
      <c r="I90" s="97"/>
      <c r="J90" s="97"/>
      <c r="K90" s="97"/>
      <c r="L90" s="97"/>
      <c r="M90" s="97"/>
      <c r="N90" s="97"/>
      <c r="O90" s="97"/>
      <c r="P90" s="97"/>
      <c r="Q90" s="97"/>
      <c r="R90" s="101"/>
      <c r="S90" s="103"/>
      <c r="T90" s="97"/>
      <c r="U90" s="125"/>
      <c r="V90" s="63"/>
      <c r="W90" s="60"/>
      <c r="X90" s="126"/>
    </row>
    <row r="91" spans="1:25" ht="10.5" customHeight="1" x14ac:dyDescent="0.3">
      <c r="A91" s="107">
        <f>A88+1</f>
        <v>31</v>
      </c>
      <c r="B91" s="107"/>
      <c r="C91" s="109" t="s">
        <v>85</v>
      </c>
      <c r="D91" s="111">
        <v>6</v>
      </c>
      <c r="E91" s="113" t="s">
        <v>35</v>
      </c>
      <c r="F91" s="113">
        <v>1</v>
      </c>
      <c r="G91" s="113">
        <v>3</v>
      </c>
      <c r="H91" s="113">
        <f>ROUND(F91*G91,0)</f>
        <v>3</v>
      </c>
      <c r="I91" s="96">
        <f>ROUND(SUM(V92),3)</f>
        <v>1900</v>
      </c>
      <c r="J91" s="96"/>
      <c r="K91" s="96"/>
      <c r="L91" s="96"/>
      <c r="M91" s="96"/>
      <c r="N91" s="96"/>
      <c r="O91" s="96">
        <f>SUM(I91:N93)</f>
        <v>1900</v>
      </c>
      <c r="P91" s="96"/>
      <c r="Q91" s="96">
        <f>O91-P91</f>
        <v>1900</v>
      </c>
      <c r="R91" s="100">
        <f>(Q91*H91)/1000</f>
        <v>5.7</v>
      </c>
      <c r="S91" s="102">
        <v>2.2349999999999999</v>
      </c>
      <c r="T91" s="96">
        <f>R91*S91</f>
        <v>12.7395</v>
      </c>
      <c r="U91" s="52"/>
      <c r="V91" s="98"/>
      <c r="W91" s="98"/>
      <c r="X91" s="48"/>
    </row>
    <row r="92" spans="1:25" ht="19.5" customHeight="1" x14ac:dyDescent="0.3">
      <c r="A92" s="108"/>
      <c r="B92" s="108"/>
      <c r="C92" s="110"/>
      <c r="D92" s="112"/>
      <c r="E92" s="114"/>
      <c r="F92" s="114"/>
      <c r="G92" s="114"/>
      <c r="H92" s="114"/>
      <c r="I92" s="97"/>
      <c r="J92" s="97"/>
      <c r="K92" s="97"/>
      <c r="L92" s="97"/>
      <c r="M92" s="97"/>
      <c r="N92" s="97"/>
      <c r="O92" s="97"/>
      <c r="P92" s="97"/>
      <c r="Q92" s="97"/>
      <c r="R92" s="101"/>
      <c r="S92" s="103"/>
      <c r="T92" s="97"/>
      <c r="U92" s="59"/>
      <c r="V92" s="99">
        <f>400+750*2</f>
        <v>1900</v>
      </c>
      <c r="W92" s="99"/>
      <c r="X92" s="71"/>
      <c r="Y92" s="17">
        <f>31*44</f>
        <v>1364</v>
      </c>
    </row>
    <row r="93" spans="1:25" ht="40.5" customHeight="1" x14ac:dyDescent="0.3">
      <c r="A93" s="108"/>
      <c r="B93" s="108"/>
      <c r="C93" s="110"/>
      <c r="D93" s="112"/>
      <c r="E93" s="115"/>
      <c r="F93" s="114"/>
      <c r="G93" s="114"/>
      <c r="H93" s="114"/>
      <c r="I93" s="97"/>
      <c r="J93" s="97"/>
      <c r="K93" s="97"/>
      <c r="L93" s="97"/>
      <c r="M93" s="97"/>
      <c r="N93" s="97"/>
      <c r="O93" s="97"/>
      <c r="P93" s="97"/>
      <c r="Q93" s="97"/>
      <c r="R93" s="101"/>
      <c r="S93" s="103"/>
      <c r="T93" s="97"/>
      <c r="U93" s="59"/>
      <c r="V93" s="63"/>
      <c r="W93" s="60"/>
      <c r="X93" s="71"/>
    </row>
    <row r="94" spans="1:25" ht="10.5" customHeight="1" x14ac:dyDescent="0.3">
      <c r="A94" s="107">
        <f>A91+1</f>
        <v>32</v>
      </c>
      <c r="B94" s="107"/>
      <c r="C94" s="109" t="s">
        <v>85</v>
      </c>
      <c r="D94" s="111">
        <v>4</v>
      </c>
      <c r="E94" s="113" t="s">
        <v>35</v>
      </c>
      <c r="F94" s="113">
        <v>1</v>
      </c>
      <c r="G94" s="113">
        <v>3</v>
      </c>
      <c r="H94" s="113">
        <f>ROUND(F94*G94,0)</f>
        <v>3</v>
      </c>
      <c r="I94" s="96">
        <f>ROUND(SUM(V95),3)</f>
        <v>1900</v>
      </c>
      <c r="J94" s="96"/>
      <c r="K94" s="96"/>
      <c r="L94" s="96"/>
      <c r="M94" s="96"/>
      <c r="N94" s="96"/>
      <c r="O94" s="96">
        <f>SUM(I94:N96)</f>
        <v>1900</v>
      </c>
      <c r="P94" s="96"/>
      <c r="Q94" s="96">
        <f>O94-P94</f>
        <v>1900</v>
      </c>
      <c r="R94" s="100">
        <f>(Q94*H94)/1000</f>
        <v>5.7</v>
      </c>
      <c r="S94" s="127">
        <v>0.99399999999999999</v>
      </c>
      <c r="T94" s="96">
        <f>R94*S94</f>
        <v>5.6657999999999999</v>
      </c>
      <c r="U94" s="52"/>
      <c r="V94" s="98"/>
      <c r="W94" s="98"/>
      <c r="X94" s="48"/>
    </row>
    <row r="95" spans="1:25" ht="19.5" customHeight="1" x14ac:dyDescent="0.3">
      <c r="A95" s="108"/>
      <c r="B95" s="108"/>
      <c r="C95" s="110"/>
      <c r="D95" s="112"/>
      <c r="E95" s="114"/>
      <c r="F95" s="114"/>
      <c r="G95" s="114"/>
      <c r="H95" s="114"/>
      <c r="I95" s="97"/>
      <c r="J95" s="97"/>
      <c r="K95" s="97"/>
      <c r="L95" s="97"/>
      <c r="M95" s="97"/>
      <c r="N95" s="97"/>
      <c r="O95" s="97"/>
      <c r="P95" s="97"/>
      <c r="Q95" s="97"/>
      <c r="R95" s="101"/>
      <c r="S95" s="128"/>
      <c r="T95" s="97"/>
      <c r="U95" s="59"/>
      <c r="V95" s="99">
        <f>400+750*2</f>
        <v>1900</v>
      </c>
      <c r="W95" s="99"/>
      <c r="X95" s="71"/>
      <c r="Y95" s="17">
        <f>31*44</f>
        <v>1364</v>
      </c>
    </row>
    <row r="96" spans="1:25" ht="40.5" customHeight="1" x14ac:dyDescent="0.3">
      <c r="A96" s="108"/>
      <c r="B96" s="108"/>
      <c r="C96" s="110"/>
      <c r="D96" s="112"/>
      <c r="E96" s="115"/>
      <c r="F96" s="114"/>
      <c r="G96" s="114"/>
      <c r="H96" s="114"/>
      <c r="I96" s="97"/>
      <c r="J96" s="97"/>
      <c r="K96" s="97"/>
      <c r="L96" s="97"/>
      <c r="M96" s="97"/>
      <c r="N96" s="97"/>
      <c r="O96" s="97"/>
      <c r="P96" s="97"/>
      <c r="Q96" s="97"/>
      <c r="R96" s="101"/>
      <c r="S96" s="128"/>
      <c r="T96" s="97"/>
      <c r="U96" s="59"/>
      <c r="V96" s="63"/>
      <c r="W96" s="60"/>
      <c r="X96" s="71"/>
    </row>
    <row r="97" spans="1:24" ht="10.5" customHeight="1" x14ac:dyDescent="0.3">
      <c r="A97" s="107">
        <f>A91+1</f>
        <v>32</v>
      </c>
      <c r="B97" s="107"/>
      <c r="C97" s="109" t="s">
        <v>93</v>
      </c>
      <c r="D97" s="111">
        <v>6</v>
      </c>
      <c r="E97" s="113" t="s">
        <v>35</v>
      </c>
      <c r="F97" s="113">
        <v>2</v>
      </c>
      <c r="G97" s="113">
        <v>3</v>
      </c>
      <c r="H97" s="113">
        <f>ROUND(F97*G97,0)</f>
        <v>6</v>
      </c>
      <c r="I97" s="96">
        <f>ROUND(SUM(V98),3)</f>
        <v>1400</v>
      </c>
      <c r="J97" s="96"/>
      <c r="K97" s="96"/>
      <c r="L97" s="96"/>
      <c r="M97" s="96"/>
      <c r="N97" s="96"/>
      <c r="O97" s="96">
        <f>SUM(I97:N99)</f>
        <v>1400</v>
      </c>
      <c r="P97" s="96"/>
      <c r="Q97" s="96">
        <f>O97-P97</f>
        <v>1400</v>
      </c>
      <c r="R97" s="100">
        <f>(Q97*H97)/1000</f>
        <v>8.4</v>
      </c>
      <c r="S97" s="127">
        <v>2.2349999999999999</v>
      </c>
      <c r="T97" s="96">
        <f>R97*S97</f>
        <v>18.774000000000001</v>
      </c>
      <c r="U97" s="52"/>
      <c r="V97" s="98"/>
      <c r="W97" s="98"/>
      <c r="X97" s="48"/>
    </row>
    <row r="98" spans="1:24" ht="19.5" customHeight="1" x14ac:dyDescent="0.3">
      <c r="A98" s="108"/>
      <c r="B98" s="108"/>
      <c r="C98" s="110"/>
      <c r="D98" s="112"/>
      <c r="E98" s="114"/>
      <c r="F98" s="114"/>
      <c r="G98" s="114"/>
      <c r="H98" s="114"/>
      <c r="I98" s="97"/>
      <c r="J98" s="97"/>
      <c r="K98" s="97"/>
      <c r="L98" s="97"/>
      <c r="M98" s="97"/>
      <c r="N98" s="97"/>
      <c r="O98" s="97"/>
      <c r="P98" s="97"/>
      <c r="Q98" s="97"/>
      <c r="R98" s="101"/>
      <c r="S98" s="128"/>
      <c r="T98" s="97"/>
      <c r="U98" s="59"/>
      <c r="V98" s="99">
        <v>1400</v>
      </c>
      <c r="W98" s="99"/>
      <c r="X98" s="71"/>
    </row>
    <row r="99" spans="1:24" ht="37.5" customHeight="1" x14ac:dyDescent="0.3">
      <c r="A99" s="108"/>
      <c r="B99" s="108"/>
      <c r="C99" s="110"/>
      <c r="D99" s="112"/>
      <c r="E99" s="115"/>
      <c r="F99" s="114"/>
      <c r="G99" s="114"/>
      <c r="H99" s="114"/>
      <c r="I99" s="97"/>
      <c r="J99" s="97"/>
      <c r="K99" s="97"/>
      <c r="L99" s="97"/>
      <c r="M99" s="97"/>
      <c r="N99" s="97"/>
      <c r="O99" s="97"/>
      <c r="P99" s="97"/>
      <c r="Q99" s="97"/>
      <c r="R99" s="101"/>
      <c r="S99" s="128"/>
      <c r="T99" s="97"/>
      <c r="U99" s="59"/>
      <c r="V99" s="63"/>
      <c r="W99" s="60"/>
      <c r="X99" s="71"/>
    </row>
    <row r="100" spans="1:24" ht="10.5" customHeight="1" x14ac:dyDescent="0.3">
      <c r="A100" s="107">
        <f>A94+1</f>
        <v>33</v>
      </c>
      <c r="B100" s="107"/>
      <c r="C100" s="109" t="s">
        <v>93</v>
      </c>
      <c r="D100" s="111">
        <v>4</v>
      </c>
      <c r="E100" s="113" t="s">
        <v>35</v>
      </c>
      <c r="F100" s="113">
        <v>2</v>
      </c>
      <c r="G100" s="113">
        <v>3</v>
      </c>
      <c r="H100" s="113">
        <f>ROUND(F100*G100,0)</f>
        <v>6</v>
      </c>
      <c r="I100" s="96">
        <f>ROUND(SUM(V101),3)</f>
        <v>1400</v>
      </c>
      <c r="J100" s="96"/>
      <c r="K100" s="96"/>
      <c r="L100" s="96"/>
      <c r="M100" s="96"/>
      <c r="N100" s="96"/>
      <c r="O100" s="96">
        <f>SUM(I100:N102)</f>
        <v>1400</v>
      </c>
      <c r="P100" s="96"/>
      <c r="Q100" s="96">
        <f>O100-P100</f>
        <v>1400</v>
      </c>
      <c r="R100" s="100">
        <f>(Q100*H100)/1000</f>
        <v>8.4</v>
      </c>
      <c r="S100" s="127">
        <v>0.99399999999999999</v>
      </c>
      <c r="T100" s="96">
        <f>R100*S100</f>
        <v>8.3496000000000006</v>
      </c>
      <c r="U100" s="52"/>
      <c r="V100" s="98"/>
      <c r="W100" s="98"/>
      <c r="X100" s="48"/>
    </row>
    <row r="101" spans="1:24" ht="19.5" customHeight="1" x14ac:dyDescent="0.3">
      <c r="A101" s="108"/>
      <c r="B101" s="108"/>
      <c r="C101" s="110"/>
      <c r="D101" s="112"/>
      <c r="E101" s="114"/>
      <c r="F101" s="114"/>
      <c r="G101" s="114"/>
      <c r="H101" s="114"/>
      <c r="I101" s="97"/>
      <c r="J101" s="97"/>
      <c r="K101" s="97"/>
      <c r="L101" s="97"/>
      <c r="M101" s="97"/>
      <c r="N101" s="97"/>
      <c r="O101" s="97"/>
      <c r="P101" s="97"/>
      <c r="Q101" s="97"/>
      <c r="R101" s="101"/>
      <c r="S101" s="128"/>
      <c r="T101" s="97"/>
      <c r="U101" s="59"/>
      <c r="V101" s="99">
        <v>1400</v>
      </c>
      <c r="W101" s="99"/>
      <c r="X101" s="71"/>
    </row>
    <row r="102" spans="1:24" ht="37.5" customHeight="1" x14ac:dyDescent="0.3">
      <c r="A102" s="108"/>
      <c r="B102" s="108"/>
      <c r="C102" s="110"/>
      <c r="D102" s="112"/>
      <c r="E102" s="115"/>
      <c r="F102" s="114"/>
      <c r="G102" s="114"/>
      <c r="H102" s="114"/>
      <c r="I102" s="97"/>
      <c r="J102" s="97"/>
      <c r="K102" s="97"/>
      <c r="L102" s="97"/>
      <c r="M102" s="97"/>
      <c r="N102" s="97"/>
      <c r="O102" s="97"/>
      <c r="P102" s="97"/>
      <c r="Q102" s="97"/>
      <c r="R102" s="101"/>
      <c r="S102" s="128"/>
      <c r="T102" s="97"/>
      <c r="U102" s="59"/>
      <c r="V102" s="63"/>
      <c r="W102" s="60"/>
      <c r="X102" s="71"/>
    </row>
    <row r="103" spans="1:24" ht="11.25" customHeight="1" x14ac:dyDescent="0.3">
      <c r="A103" s="107">
        <f>A97+1</f>
        <v>33</v>
      </c>
      <c r="B103" s="107"/>
      <c r="C103" s="109" t="s">
        <v>86</v>
      </c>
      <c r="D103" s="111">
        <v>4</v>
      </c>
      <c r="E103" s="113" t="s">
        <v>35</v>
      </c>
      <c r="F103" s="113">
        <v>2</v>
      </c>
      <c r="G103" s="113">
        <v>3</v>
      </c>
      <c r="H103" s="113">
        <f>ROUND(F103*G103,0)</f>
        <v>6</v>
      </c>
      <c r="I103" s="96">
        <f>ROUND(SUM(V104),3)</f>
        <v>100</v>
      </c>
      <c r="J103" s="96">
        <f>ROUND(SUM(W104),3)</f>
        <v>100</v>
      </c>
      <c r="K103" s="96"/>
      <c r="L103" s="96"/>
      <c r="M103" s="96"/>
      <c r="N103" s="96"/>
      <c r="O103" s="96">
        <f>SUM(I103:N105)</f>
        <v>200</v>
      </c>
      <c r="P103" s="96"/>
      <c r="Q103" s="96">
        <f>O103-P103</f>
        <v>200</v>
      </c>
      <c r="R103" s="100">
        <f>(Q103*H103)/1000</f>
        <v>1.2</v>
      </c>
      <c r="S103" s="102">
        <v>0.99399999999999999</v>
      </c>
      <c r="T103" s="96">
        <f>R103*S103</f>
        <v>1.1927999999999999</v>
      </c>
      <c r="U103" s="52"/>
      <c r="V103" s="58"/>
      <c r="W103" s="58"/>
      <c r="X103" s="48"/>
    </row>
    <row r="104" spans="1:24" ht="24.75" customHeight="1" x14ac:dyDescent="0.3">
      <c r="A104" s="108"/>
      <c r="B104" s="108"/>
      <c r="C104" s="110"/>
      <c r="D104" s="112"/>
      <c r="E104" s="114"/>
      <c r="F104" s="114"/>
      <c r="G104" s="114"/>
      <c r="H104" s="114"/>
      <c r="I104" s="97"/>
      <c r="J104" s="97"/>
      <c r="K104" s="97"/>
      <c r="L104" s="97"/>
      <c r="M104" s="97"/>
      <c r="N104" s="97"/>
      <c r="O104" s="97"/>
      <c r="P104" s="97"/>
      <c r="Q104" s="97"/>
      <c r="R104" s="101"/>
      <c r="S104" s="103"/>
      <c r="T104" s="97"/>
      <c r="U104" s="40"/>
      <c r="V104" s="45">
        <v>100</v>
      </c>
      <c r="W104" s="67">
        <v>100</v>
      </c>
      <c r="X104" s="53"/>
    </row>
    <row r="105" spans="1:24" ht="19.5" customHeight="1" x14ac:dyDescent="0.3">
      <c r="A105" s="117"/>
      <c r="B105" s="117"/>
      <c r="C105" s="118"/>
      <c r="D105" s="119"/>
      <c r="E105" s="115"/>
      <c r="F105" s="115"/>
      <c r="G105" s="115"/>
      <c r="H105" s="115"/>
      <c r="I105" s="106"/>
      <c r="J105" s="106"/>
      <c r="K105" s="106"/>
      <c r="L105" s="106"/>
      <c r="M105" s="106"/>
      <c r="N105" s="106"/>
      <c r="O105" s="106"/>
      <c r="P105" s="106"/>
      <c r="Q105" s="106"/>
      <c r="R105" s="120"/>
      <c r="S105" s="105"/>
      <c r="T105" s="106"/>
      <c r="U105" s="40"/>
      <c r="V105" s="54"/>
      <c r="W105" s="55"/>
      <c r="X105" s="56"/>
    </row>
    <row r="106" spans="1:24" ht="10.5" customHeight="1" x14ac:dyDescent="0.3">
      <c r="A106" s="107">
        <f>A103+1</f>
        <v>34</v>
      </c>
      <c r="B106" s="107"/>
      <c r="C106" s="109" t="s">
        <v>87</v>
      </c>
      <c r="D106" s="111">
        <v>4</v>
      </c>
      <c r="E106" s="113" t="s">
        <v>35</v>
      </c>
      <c r="F106" s="113">
        <v>2</v>
      </c>
      <c r="G106" s="113">
        <v>3</v>
      </c>
      <c r="H106" s="113">
        <f>ROUND(F106*G106,0)</f>
        <v>6</v>
      </c>
      <c r="I106" s="96">
        <f>ROUND(SUM(V107),3)</f>
        <v>300</v>
      </c>
      <c r="J106" s="96"/>
      <c r="K106" s="96"/>
      <c r="L106" s="96"/>
      <c r="M106" s="96"/>
      <c r="N106" s="96"/>
      <c r="O106" s="96">
        <f>SUM(I106:N108)</f>
        <v>300</v>
      </c>
      <c r="P106" s="96"/>
      <c r="Q106" s="96">
        <v>400</v>
      </c>
      <c r="R106" s="100">
        <f>(Q106*H106)/1000</f>
        <v>2.4</v>
      </c>
      <c r="S106" s="102">
        <v>0.99399999999999999</v>
      </c>
      <c r="T106" s="96">
        <f>R106*S106</f>
        <v>2.3855999999999997</v>
      </c>
      <c r="U106" s="52"/>
      <c r="V106" s="98"/>
      <c r="W106" s="98"/>
      <c r="X106" s="48"/>
    </row>
    <row r="107" spans="1:24" ht="19.5" customHeight="1" x14ac:dyDescent="0.3">
      <c r="A107" s="108"/>
      <c r="B107" s="108"/>
      <c r="C107" s="110"/>
      <c r="D107" s="112"/>
      <c r="E107" s="114"/>
      <c r="F107" s="114"/>
      <c r="G107" s="114"/>
      <c r="H107" s="114"/>
      <c r="I107" s="97"/>
      <c r="J107" s="97"/>
      <c r="K107" s="97"/>
      <c r="L107" s="97"/>
      <c r="M107" s="97"/>
      <c r="N107" s="97"/>
      <c r="O107" s="97"/>
      <c r="P107" s="97"/>
      <c r="Q107" s="97"/>
      <c r="R107" s="101"/>
      <c r="S107" s="103"/>
      <c r="T107" s="97"/>
      <c r="U107" s="59"/>
      <c r="V107" s="99">
        <v>300</v>
      </c>
      <c r="W107" s="99"/>
      <c r="X107" s="71"/>
    </row>
    <row r="108" spans="1:24" ht="18" customHeight="1" x14ac:dyDescent="0.3">
      <c r="A108" s="108"/>
      <c r="B108" s="108"/>
      <c r="C108" s="110"/>
      <c r="D108" s="112"/>
      <c r="E108" s="115"/>
      <c r="F108" s="114"/>
      <c r="G108" s="114"/>
      <c r="H108" s="114"/>
      <c r="I108" s="97"/>
      <c r="J108" s="97"/>
      <c r="K108" s="97"/>
      <c r="L108" s="97"/>
      <c r="M108" s="97"/>
      <c r="N108" s="97"/>
      <c r="O108" s="97"/>
      <c r="P108" s="97"/>
      <c r="Q108" s="97"/>
      <c r="R108" s="101"/>
      <c r="S108" s="103"/>
      <c r="T108" s="97"/>
      <c r="U108" s="59"/>
      <c r="V108" s="63"/>
      <c r="W108" s="60"/>
      <c r="X108" s="71"/>
    </row>
    <row r="109" spans="1:24" ht="12.75" customHeight="1" x14ac:dyDescent="0.3">
      <c r="A109" s="107">
        <v>4</v>
      </c>
      <c r="B109" s="107"/>
      <c r="C109" s="109" t="s">
        <v>88</v>
      </c>
      <c r="D109" s="111">
        <v>4</v>
      </c>
      <c r="E109" s="113" t="s">
        <v>35</v>
      </c>
      <c r="F109" s="113">
        <v>2</v>
      </c>
      <c r="G109" s="113">
        <v>4</v>
      </c>
      <c r="H109" s="113">
        <f>ROUND(F109*G109,0)</f>
        <v>8</v>
      </c>
      <c r="I109" s="96">
        <f>ROUND(SUM(V111),3)</f>
        <v>110</v>
      </c>
      <c r="J109" s="96">
        <f>ROUND(SUM(V112),3)</f>
        <v>200</v>
      </c>
      <c r="K109" s="96">
        <f>ROUND(SUM(V109),3)</f>
        <v>200</v>
      </c>
      <c r="L109" s="96"/>
      <c r="M109" s="96"/>
      <c r="N109" s="96"/>
      <c r="O109" s="96">
        <f>SUM(I109:N112)</f>
        <v>510</v>
      </c>
      <c r="P109" s="96">
        <v>24</v>
      </c>
      <c r="Q109" s="96">
        <f>O109-P109</f>
        <v>486</v>
      </c>
      <c r="R109" s="100">
        <f>(Q109*H109)/1000</f>
        <v>3.8879999999999999</v>
      </c>
      <c r="S109" s="102">
        <v>0.99399999999999999</v>
      </c>
      <c r="T109" s="96">
        <f>R109*S109</f>
        <v>3.8646719999999997</v>
      </c>
      <c r="U109" s="52"/>
      <c r="V109" s="116">
        <v>200</v>
      </c>
      <c r="W109" s="116"/>
      <c r="X109" s="48"/>
    </row>
    <row r="110" spans="1:24" ht="25.5" customHeight="1" x14ac:dyDescent="0.3">
      <c r="A110" s="108"/>
      <c r="B110" s="108"/>
      <c r="C110" s="110"/>
      <c r="D110" s="112"/>
      <c r="E110" s="114"/>
      <c r="F110" s="114"/>
      <c r="G110" s="114"/>
      <c r="H110" s="114"/>
      <c r="I110" s="97"/>
      <c r="J110" s="97"/>
      <c r="K110" s="97"/>
      <c r="L110" s="97"/>
      <c r="M110" s="97"/>
      <c r="N110" s="97"/>
      <c r="O110" s="97"/>
      <c r="P110" s="97"/>
      <c r="Q110" s="97"/>
      <c r="R110" s="101"/>
      <c r="S110" s="103"/>
      <c r="T110" s="97"/>
      <c r="U110" s="59"/>
      <c r="V110" s="68"/>
      <c r="W110" s="68"/>
      <c r="X110" s="71"/>
    </row>
    <row r="111" spans="1:24" ht="24" customHeight="1" x14ac:dyDescent="0.3">
      <c r="A111" s="108"/>
      <c r="B111" s="108"/>
      <c r="C111" s="110"/>
      <c r="D111" s="112"/>
      <c r="E111" s="114"/>
      <c r="F111" s="114"/>
      <c r="G111" s="114"/>
      <c r="H111" s="114"/>
      <c r="I111" s="97"/>
      <c r="J111" s="97"/>
      <c r="K111" s="97"/>
      <c r="L111" s="97"/>
      <c r="M111" s="97"/>
      <c r="N111" s="97"/>
      <c r="O111" s="97"/>
      <c r="P111" s="97"/>
      <c r="Q111" s="97"/>
      <c r="R111" s="101"/>
      <c r="S111" s="103"/>
      <c r="T111" s="97"/>
      <c r="U111" s="59"/>
      <c r="V111" s="45">
        <v>110</v>
      </c>
      <c r="W111" s="60"/>
      <c r="X111" s="71"/>
    </row>
    <row r="112" spans="1:24" ht="13.5" customHeight="1" x14ac:dyDescent="0.3">
      <c r="A112" s="108"/>
      <c r="B112" s="108"/>
      <c r="C112" s="110"/>
      <c r="D112" s="112"/>
      <c r="E112" s="115"/>
      <c r="F112" s="114"/>
      <c r="G112" s="114"/>
      <c r="H112" s="114"/>
      <c r="I112" s="97"/>
      <c r="J112" s="106"/>
      <c r="K112" s="106"/>
      <c r="L112" s="97"/>
      <c r="M112" s="97"/>
      <c r="N112" s="97"/>
      <c r="O112" s="97"/>
      <c r="P112" s="97"/>
      <c r="Q112" s="97"/>
      <c r="R112" s="101"/>
      <c r="S112" s="105"/>
      <c r="T112" s="97"/>
      <c r="U112" s="59"/>
      <c r="V112" s="104">
        <v>200</v>
      </c>
      <c r="W112" s="104"/>
      <c r="X112" s="71"/>
    </row>
    <row r="113" spans="1:25" ht="10.5" customHeight="1" x14ac:dyDescent="0.3">
      <c r="A113" s="107">
        <v>4</v>
      </c>
      <c r="B113" s="107"/>
      <c r="C113" s="109" t="s">
        <v>89</v>
      </c>
      <c r="D113" s="111">
        <v>4</v>
      </c>
      <c r="E113" s="113" t="s">
        <v>35</v>
      </c>
      <c r="F113" s="113">
        <v>2</v>
      </c>
      <c r="G113" s="113">
        <v>4</v>
      </c>
      <c r="H113" s="113">
        <f>ROUND(F113*G113,0)</f>
        <v>8</v>
      </c>
      <c r="I113" s="96">
        <f>ROUND(SUM(V114),3)</f>
        <v>350</v>
      </c>
      <c r="J113" s="96"/>
      <c r="K113" s="96"/>
      <c r="L113" s="96"/>
      <c r="M113" s="96"/>
      <c r="N113" s="96"/>
      <c r="O113" s="96">
        <f>SUM(I113:N115)</f>
        <v>350</v>
      </c>
      <c r="P113" s="96"/>
      <c r="Q113" s="96">
        <v>400</v>
      </c>
      <c r="R113" s="100">
        <f>(Q113*H113)/1000</f>
        <v>3.2</v>
      </c>
      <c r="S113" s="102">
        <v>0.99399999999999999</v>
      </c>
      <c r="T113" s="96">
        <f>R113*S113</f>
        <v>3.1808000000000001</v>
      </c>
      <c r="U113" s="52"/>
      <c r="V113" s="98"/>
      <c r="W113" s="98"/>
      <c r="X113" s="48"/>
    </row>
    <row r="114" spans="1:25" ht="19.5" customHeight="1" x14ac:dyDescent="0.3">
      <c r="A114" s="108"/>
      <c r="B114" s="108"/>
      <c r="C114" s="110"/>
      <c r="D114" s="112"/>
      <c r="E114" s="114"/>
      <c r="F114" s="114"/>
      <c r="G114" s="114"/>
      <c r="H114" s="114"/>
      <c r="I114" s="97"/>
      <c r="J114" s="97"/>
      <c r="K114" s="97"/>
      <c r="L114" s="97"/>
      <c r="M114" s="97"/>
      <c r="N114" s="97"/>
      <c r="O114" s="97"/>
      <c r="P114" s="97"/>
      <c r="Q114" s="97"/>
      <c r="R114" s="101"/>
      <c r="S114" s="103"/>
      <c r="T114" s="97"/>
      <c r="U114" s="59"/>
      <c r="V114" s="99">
        <v>350</v>
      </c>
      <c r="W114" s="99"/>
      <c r="X114" s="71"/>
    </row>
    <row r="115" spans="1:25" ht="18" customHeight="1" x14ac:dyDescent="0.3">
      <c r="A115" s="108"/>
      <c r="B115" s="108"/>
      <c r="C115" s="110"/>
      <c r="D115" s="112"/>
      <c r="E115" s="115"/>
      <c r="F115" s="114"/>
      <c r="G115" s="114"/>
      <c r="H115" s="114"/>
      <c r="I115" s="97"/>
      <c r="J115" s="97"/>
      <c r="K115" s="97"/>
      <c r="L115" s="97"/>
      <c r="M115" s="97"/>
      <c r="N115" s="97"/>
      <c r="O115" s="97"/>
      <c r="P115" s="97"/>
      <c r="Q115" s="97"/>
      <c r="R115" s="101"/>
      <c r="S115" s="103"/>
      <c r="T115" s="97"/>
      <c r="U115" s="59"/>
      <c r="V115" s="63"/>
      <c r="W115" s="60"/>
      <c r="X115" s="71"/>
    </row>
    <row r="116" spans="1:25" ht="10.5" customHeight="1" x14ac:dyDescent="0.3">
      <c r="A116" s="107">
        <v>4</v>
      </c>
      <c r="B116" s="107"/>
      <c r="C116" s="109" t="s">
        <v>89</v>
      </c>
      <c r="D116" s="111">
        <v>3</v>
      </c>
      <c r="E116" s="113" t="s">
        <v>35</v>
      </c>
      <c r="F116" s="113">
        <v>2</v>
      </c>
      <c r="G116" s="113">
        <v>3</v>
      </c>
      <c r="H116" s="113">
        <f>ROUND(F116*G116,0)</f>
        <v>6</v>
      </c>
      <c r="I116" s="96">
        <f>ROUND(SUM(V117),3)</f>
        <v>600</v>
      </c>
      <c r="J116" s="96"/>
      <c r="K116" s="96"/>
      <c r="L116" s="96"/>
      <c r="M116" s="96"/>
      <c r="N116" s="96"/>
      <c r="O116" s="96">
        <f>SUM(I116:N118)</f>
        <v>600</v>
      </c>
      <c r="P116" s="96"/>
      <c r="Q116" s="96">
        <v>400</v>
      </c>
      <c r="R116" s="100">
        <f>(Q116*H116)/1000</f>
        <v>2.4</v>
      </c>
      <c r="S116" s="102">
        <v>0.56000000000000005</v>
      </c>
      <c r="T116" s="96">
        <f>R116*S116</f>
        <v>1.3440000000000001</v>
      </c>
      <c r="U116" s="52"/>
      <c r="V116" s="98"/>
      <c r="W116" s="98"/>
      <c r="X116" s="48"/>
    </row>
    <row r="117" spans="1:25" ht="19.5" customHeight="1" x14ac:dyDescent="0.3">
      <c r="A117" s="108"/>
      <c r="B117" s="108"/>
      <c r="C117" s="110"/>
      <c r="D117" s="112"/>
      <c r="E117" s="114"/>
      <c r="F117" s="114"/>
      <c r="G117" s="114"/>
      <c r="H117" s="114"/>
      <c r="I117" s="97"/>
      <c r="J117" s="97"/>
      <c r="K117" s="97"/>
      <c r="L117" s="97"/>
      <c r="M117" s="97"/>
      <c r="N117" s="97"/>
      <c r="O117" s="97"/>
      <c r="P117" s="97"/>
      <c r="Q117" s="97"/>
      <c r="R117" s="101"/>
      <c r="S117" s="103"/>
      <c r="T117" s="97"/>
      <c r="U117" s="59"/>
      <c r="V117" s="99">
        <v>600</v>
      </c>
      <c r="W117" s="99"/>
      <c r="X117" s="71"/>
      <c r="Y117" s="17">
        <f>0.9-0.2</f>
        <v>0.7</v>
      </c>
    </row>
    <row r="118" spans="1:25" ht="18" customHeight="1" x14ac:dyDescent="0.3">
      <c r="A118" s="108"/>
      <c r="B118" s="108"/>
      <c r="C118" s="110"/>
      <c r="D118" s="112"/>
      <c r="E118" s="115"/>
      <c r="F118" s="114"/>
      <c r="G118" s="114"/>
      <c r="H118" s="114"/>
      <c r="I118" s="97"/>
      <c r="J118" s="97"/>
      <c r="K118" s="97"/>
      <c r="L118" s="97"/>
      <c r="M118" s="97"/>
      <c r="N118" s="97"/>
      <c r="O118" s="97"/>
      <c r="P118" s="97"/>
      <c r="Q118" s="97"/>
      <c r="R118" s="101"/>
      <c r="S118" s="103"/>
      <c r="T118" s="97"/>
      <c r="U118" s="59"/>
      <c r="V118" s="63"/>
      <c r="W118" s="60"/>
      <c r="X118" s="71"/>
    </row>
    <row r="119" spans="1:25" ht="10.5" customHeight="1" x14ac:dyDescent="0.3">
      <c r="A119" s="107">
        <v>4</v>
      </c>
      <c r="B119" s="107"/>
      <c r="C119" s="109" t="s">
        <v>89</v>
      </c>
      <c r="D119" s="111">
        <v>3</v>
      </c>
      <c r="E119" s="113" t="s">
        <v>35</v>
      </c>
      <c r="F119" s="113">
        <v>2</v>
      </c>
      <c r="G119" s="113">
        <v>4</v>
      </c>
      <c r="H119" s="113">
        <f>ROUND(F119*G119,0)</f>
        <v>8</v>
      </c>
      <c r="I119" s="96">
        <f>ROUND(SUM(V120),3)</f>
        <v>300</v>
      </c>
      <c r="J119" s="96"/>
      <c r="K119" s="96"/>
      <c r="L119" s="96"/>
      <c r="M119" s="96"/>
      <c r="N119" s="96"/>
      <c r="O119" s="96">
        <f>SUM(I119:N121)</f>
        <v>300</v>
      </c>
      <c r="P119" s="96"/>
      <c r="Q119" s="96">
        <v>400</v>
      </c>
      <c r="R119" s="100">
        <f>(Q119*H119)/1000</f>
        <v>3.2</v>
      </c>
      <c r="S119" s="102">
        <v>0.56000000000000005</v>
      </c>
      <c r="T119" s="96">
        <f>R119*S119</f>
        <v>1.7920000000000003</v>
      </c>
      <c r="U119" s="52"/>
      <c r="V119" s="98"/>
      <c r="W119" s="98"/>
      <c r="X119" s="48"/>
    </row>
    <row r="120" spans="1:25" ht="19.5" customHeight="1" x14ac:dyDescent="0.3">
      <c r="A120" s="108"/>
      <c r="B120" s="108"/>
      <c r="C120" s="110"/>
      <c r="D120" s="112"/>
      <c r="E120" s="114"/>
      <c r="F120" s="114"/>
      <c r="G120" s="114"/>
      <c r="H120" s="114"/>
      <c r="I120" s="97"/>
      <c r="J120" s="97"/>
      <c r="K120" s="97"/>
      <c r="L120" s="97"/>
      <c r="M120" s="97"/>
      <c r="N120" s="97"/>
      <c r="O120" s="97"/>
      <c r="P120" s="97"/>
      <c r="Q120" s="97"/>
      <c r="R120" s="101"/>
      <c r="S120" s="103"/>
      <c r="T120" s="97"/>
      <c r="U120" s="59"/>
      <c r="V120" s="99">
        <v>300</v>
      </c>
      <c r="W120" s="99"/>
      <c r="X120" s="71"/>
    </row>
    <row r="121" spans="1:25" ht="18" customHeight="1" x14ac:dyDescent="0.3">
      <c r="A121" s="108"/>
      <c r="B121" s="108"/>
      <c r="C121" s="110"/>
      <c r="D121" s="112"/>
      <c r="E121" s="115"/>
      <c r="F121" s="114"/>
      <c r="G121" s="114"/>
      <c r="H121" s="114"/>
      <c r="I121" s="97"/>
      <c r="J121" s="97"/>
      <c r="K121" s="97"/>
      <c r="L121" s="97"/>
      <c r="M121" s="97"/>
      <c r="N121" s="97"/>
      <c r="O121" s="97"/>
      <c r="P121" s="97"/>
      <c r="Q121" s="97"/>
      <c r="R121" s="101"/>
      <c r="S121" s="103"/>
      <c r="T121" s="97"/>
      <c r="U121" s="59"/>
      <c r="V121" s="63"/>
      <c r="W121" s="90"/>
      <c r="X121" s="91"/>
    </row>
    <row r="122" spans="1:25" s="22" customFormat="1" ht="17.25" customHeight="1" x14ac:dyDescent="0.35">
      <c r="A122" s="158"/>
      <c r="B122" s="157"/>
      <c r="C122" s="157"/>
      <c r="D122" s="157"/>
      <c r="E122" s="157"/>
      <c r="F122" s="157"/>
      <c r="G122" s="157"/>
      <c r="H122" s="157"/>
      <c r="I122" s="157"/>
      <c r="J122" s="157"/>
      <c r="K122" s="157"/>
      <c r="L122" s="157"/>
      <c r="M122" s="157"/>
      <c r="N122" s="157"/>
      <c r="O122" s="157"/>
      <c r="P122" s="157" t="s">
        <v>17</v>
      </c>
      <c r="Q122" s="157"/>
      <c r="R122" s="157"/>
      <c r="S122" s="157"/>
      <c r="T122" s="83">
        <f>SUM(T8:T121)</f>
        <v>1858.9919520000003</v>
      </c>
      <c r="U122" s="20"/>
      <c r="V122" s="20"/>
      <c r="W122" s="20"/>
      <c r="X122" s="20"/>
    </row>
    <row r="123" spans="1:25" s="22" customFormat="1" ht="17.25" customHeight="1" x14ac:dyDescent="0.35">
      <c r="A123" s="158"/>
      <c r="B123" s="157"/>
      <c r="C123" s="157"/>
      <c r="D123" s="157"/>
      <c r="E123" s="157"/>
      <c r="F123" s="157"/>
      <c r="G123" s="157"/>
      <c r="H123" s="157"/>
      <c r="I123" s="157"/>
      <c r="J123" s="157"/>
      <c r="K123" s="157"/>
      <c r="L123" s="157"/>
      <c r="M123" s="157"/>
      <c r="N123" s="157"/>
      <c r="O123" s="157"/>
      <c r="P123" s="157" t="s">
        <v>18</v>
      </c>
      <c r="Q123" s="157"/>
      <c r="R123" s="157"/>
      <c r="S123" s="163"/>
      <c r="T123" s="84">
        <f>(T122/1000)</f>
        <v>1.8589919520000002</v>
      </c>
      <c r="U123" s="20"/>
      <c r="V123" s="20"/>
      <c r="W123" s="20"/>
      <c r="X123" s="20"/>
    </row>
    <row r="124" spans="1:25" ht="21.75" customHeight="1" x14ac:dyDescent="0.3">
      <c r="A124" s="23"/>
      <c r="B124" s="23"/>
      <c r="C124" s="23"/>
      <c r="D124" s="23"/>
      <c r="E124" s="23"/>
      <c r="F124" s="23"/>
      <c r="G124" s="23"/>
      <c r="H124" s="23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4"/>
      <c r="T124" s="25"/>
      <c r="U124" s="77" t="s">
        <v>19</v>
      </c>
      <c r="V124" s="77" t="s">
        <v>19</v>
      </c>
      <c r="W124" s="77" t="s">
        <v>20</v>
      </c>
      <c r="X124" s="77" t="s">
        <v>21</v>
      </c>
    </row>
    <row r="125" spans="1:25" ht="15.6" x14ac:dyDescent="0.3">
      <c r="A125" s="23"/>
      <c r="B125" s="23"/>
      <c r="C125" s="23"/>
      <c r="D125" s="23"/>
      <c r="E125" s="23"/>
      <c r="F125" s="23"/>
      <c r="G125" s="23"/>
      <c r="H125" s="23"/>
      <c r="I125" s="24"/>
      <c r="J125" s="42"/>
      <c r="K125" s="24"/>
      <c r="L125" s="24"/>
      <c r="M125" s="24"/>
      <c r="N125" s="24"/>
      <c r="O125" s="24"/>
      <c r="P125" s="24"/>
      <c r="Q125" s="24"/>
      <c r="R125" s="24"/>
      <c r="S125" s="4"/>
      <c r="T125" s="25"/>
      <c r="U125" s="78">
        <v>3</v>
      </c>
      <c r="V125" s="80"/>
      <c r="W125" s="82">
        <f>SUMIF($D$8:$D$121,U125,$T$8:$T$121)</f>
        <v>533.11776000000009</v>
      </c>
      <c r="X125" s="82">
        <f>W125/1000</f>
        <v>0.53311776000000011</v>
      </c>
      <c r="Y125" s="81"/>
    </row>
    <row r="126" spans="1:25" ht="15.6" x14ac:dyDescent="0.3">
      <c r="A126" s="23"/>
      <c r="B126" s="23"/>
      <c r="C126" s="23"/>
      <c r="D126" s="23"/>
      <c r="E126" s="23"/>
      <c r="F126" s="23"/>
      <c r="G126" s="23"/>
      <c r="H126" s="23"/>
      <c r="I126" s="24"/>
      <c r="J126" s="42"/>
      <c r="K126" s="24"/>
      <c r="L126" s="24"/>
      <c r="M126" s="24"/>
      <c r="N126" s="24"/>
      <c r="O126" s="24"/>
      <c r="P126" s="24"/>
      <c r="Q126" s="24"/>
      <c r="R126" s="24"/>
      <c r="S126" s="4"/>
      <c r="T126" s="25"/>
      <c r="U126" s="78">
        <v>4</v>
      </c>
      <c r="V126" s="80"/>
      <c r="W126" s="82">
        <f>SUMIF($D$8:$D$121,U126,$T$8:$T$121)</f>
        <v>512.07699200000002</v>
      </c>
      <c r="X126" s="82">
        <f>W126/1000</f>
        <v>0.51207699200000001</v>
      </c>
    </row>
    <row r="127" spans="1:25" ht="15.6" x14ac:dyDescent="0.3">
      <c r="A127" s="23"/>
      <c r="B127" s="23"/>
      <c r="C127" s="23" t="s">
        <v>90</v>
      </c>
      <c r="D127" s="23"/>
      <c r="E127" s="23"/>
      <c r="F127" s="23"/>
      <c r="G127" s="23"/>
      <c r="H127" s="23"/>
      <c r="I127" s="24"/>
      <c r="J127" s="42"/>
      <c r="K127" s="24"/>
      <c r="L127" s="24"/>
      <c r="M127" s="24"/>
      <c r="N127" s="24"/>
      <c r="O127" s="24"/>
      <c r="P127" s="24"/>
      <c r="Q127" s="24"/>
      <c r="R127" s="24"/>
      <c r="S127" s="4"/>
      <c r="T127" s="25"/>
      <c r="U127" s="78">
        <v>6</v>
      </c>
      <c r="V127" s="79"/>
      <c r="W127" s="82">
        <f>SUMIF($D$8:$D$121,U127,$T$8:$T$121)</f>
        <v>31.513500000000001</v>
      </c>
      <c r="X127" s="82">
        <f>W127/1000</f>
        <v>3.15135E-2</v>
      </c>
    </row>
    <row r="128" spans="1:25" ht="15.6" x14ac:dyDescent="0.3">
      <c r="A128" s="23"/>
      <c r="B128" s="23"/>
      <c r="C128" s="23"/>
      <c r="D128" s="23"/>
      <c r="E128" s="23"/>
      <c r="F128" s="23"/>
      <c r="G128" s="23"/>
      <c r="H128" s="23"/>
      <c r="I128" s="24"/>
      <c r="J128" s="42"/>
      <c r="K128" s="24"/>
      <c r="L128" s="24"/>
      <c r="M128" s="24"/>
      <c r="N128" s="24"/>
      <c r="O128" s="24"/>
      <c r="P128" s="24"/>
      <c r="Q128" s="24"/>
      <c r="R128" s="24"/>
      <c r="S128" s="4"/>
      <c r="T128" s="25"/>
      <c r="U128" s="78">
        <v>8</v>
      </c>
      <c r="V128" s="79"/>
      <c r="W128" s="82">
        <f>SUMIF($D$8:$D$121,U128,$T$8:$T$121)</f>
        <v>782.28369999999995</v>
      </c>
      <c r="X128" s="82">
        <f>W128/1000</f>
        <v>0.78228369999999992</v>
      </c>
    </row>
    <row r="129" spans="1:24" ht="15.6" x14ac:dyDescent="0.3">
      <c r="A129" s="23"/>
      <c r="B129" s="23"/>
      <c r="C129" s="23"/>
      <c r="D129" s="23"/>
      <c r="E129" s="23"/>
      <c r="F129" s="23"/>
      <c r="G129" s="23"/>
      <c r="H129" s="23"/>
      <c r="I129" s="24"/>
      <c r="J129" s="42"/>
      <c r="K129" s="24"/>
      <c r="L129" s="24"/>
      <c r="M129" s="24"/>
      <c r="N129" s="24"/>
      <c r="O129" s="24"/>
      <c r="P129" s="24"/>
      <c r="Q129" s="24"/>
      <c r="R129" s="24"/>
      <c r="S129" s="4"/>
      <c r="T129" s="25"/>
      <c r="U129" s="26" t="s">
        <v>22</v>
      </c>
      <c r="V129" s="26" t="s">
        <v>22</v>
      </c>
      <c r="W129" s="27">
        <f>SUM(W125:W128)</f>
        <v>1858.9919520000001</v>
      </c>
      <c r="X129" s="28">
        <f>SUM(X125:X128)</f>
        <v>1.8589919519999998</v>
      </c>
    </row>
    <row r="130" spans="1:24" ht="18" x14ac:dyDescent="0.35">
      <c r="A130" s="29"/>
      <c r="B130" s="29"/>
      <c r="C130" s="30"/>
      <c r="D130" s="31"/>
      <c r="E130" s="31"/>
      <c r="F130" s="31"/>
      <c r="G130" s="31"/>
      <c r="H130" s="31"/>
      <c r="I130" s="32"/>
      <c r="J130" s="33"/>
      <c r="K130" s="21"/>
      <c r="L130" s="21"/>
      <c r="M130" s="21"/>
      <c r="N130" s="32"/>
      <c r="O130" s="17"/>
      <c r="P130" s="34"/>
      <c r="Q130" s="34"/>
      <c r="R130" s="21"/>
      <c r="S130" s="33"/>
      <c r="T130" s="35"/>
      <c r="U130" s="36"/>
      <c r="V130" s="36"/>
      <c r="W130" s="36"/>
      <c r="X130" s="36"/>
    </row>
    <row r="131" spans="1:24" ht="18" x14ac:dyDescent="0.35">
      <c r="A131" s="29"/>
      <c r="B131" s="29"/>
      <c r="C131" s="89"/>
      <c r="D131" s="31"/>
      <c r="E131" s="31"/>
      <c r="F131" s="31"/>
      <c r="G131" s="31"/>
      <c r="H131" s="31"/>
      <c r="I131" s="32"/>
      <c r="J131" s="37"/>
      <c r="K131" s="21"/>
      <c r="L131" s="21"/>
      <c r="M131" s="21"/>
      <c r="N131" s="32"/>
      <c r="O131" s="17"/>
      <c r="P131" s="37"/>
      <c r="Q131" s="37"/>
      <c r="R131" s="21"/>
      <c r="S131" s="38"/>
      <c r="T131" s="25"/>
      <c r="U131" s="36"/>
      <c r="V131" s="36"/>
      <c r="W131" s="36"/>
      <c r="X131" s="36"/>
    </row>
    <row r="132" spans="1:24" ht="18" x14ac:dyDescent="0.35">
      <c r="A132" s="22"/>
      <c r="B132" s="22"/>
      <c r="C132" s="22"/>
      <c r="D132" s="22"/>
      <c r="E132" s="22"/>
      <c r="F132" s="22"/>
      <c r="G132" s="22"/>
      <c r="H132" s="22"/>
      <c r="I132" s="21"/>
      <c r="J132" s="21"/>
      <c r="K132" s="21"/>
      <c r="L132" s="21"/>
      <c r="M132" s="21"/>
      <c r="N132" s="21"/>
      <c r="O132" s="21"/>
      <c r="P132" s="21"/>
      <c r="Q132" s="21"/>
      <c r="R132" s="21"/>
    </row>
    <row r="134" spans="1:24" x14ac:dyDescent="0.3">
      <c r="M134" s="16">
        <v>280</v>
      </c>
      <c r="V134" s="93">
        <f>X129*44</f>
        <v>81.795645887999996</v>
      </c>
    </row>
    <row r="135" spans="1:24" x14ac:dyDescent="0.3">
      <c r="R135" s="16">
        <f>22</f>
        <v>22</v>
      </c>
    </row>
    <row r="136" spans="1:24" x14ac:dyDescent="0.3">
      <c r="O136" s="16">
        <f>11</f>
        <v>11</v>
      </c>
      <c r="P136" s="16">
        <f>O136*3.1415</f>
        <v>34.5565</v>
      </c>
      <c r="R136" s="16">
        <f>22*0.9</f>
        <v>19.8</v>
      </c>
      <c r="S136" s="92">
        <f>R136-R135</f>
        <v>-2.1999999999999993</v>
      </c>
    </row>
    <row r="137" spans="1:24" x14ac:dyDescent="0.3">
      <c r="S137" s="92">
        <f>S136/22</f>
        <v>-9.9999999999999964E-2</v>
      </c>
    </row>
  </sheetData>
  <mergeCells count="882">
    <mergeCell ref="S100:S102"/>
    <mergeCell ref="T100:T102"/>
    <mergeCell ref="V100:W100"/>
    <mergeCell ref="V101:W101"/>
    <mergeCell ref="J100:J102"/>
    <mergeCell ref="K100:K102"/>
    <mergeCell ref="L100:L102"/>
    <mergeCell ref="M100:M102"/>
    <mergeCell ref="N100:N102"/>
    <mergeCell ref="O100:O102"/>
    <mergeCell ref="P100:P102"/>
    <mergeCell ref="Q100:Q102"/>
    <mergeCell ref="R100:R102"/>
    <mergeCell ref="A100:A102"/>
    <mergeCell ref="B100:B102"/>
    <mergeCell ref="C100:C102"/>
    <mergeCell ref="D100:D102"/>
    <mergeCell ref="E100:E102"/>
    <mergeCell ref="F100:F102"/>
    <mergeCell ref="G100:G102"/>
    <mergeCell ref="H100:H102"/>
    <mergeCell ref="I100:I102"/>
    <mergeCell ref="V10:W10"/>
    <mergeCell ref="A94:A96"/>
    <mergeCell ref="B94:B96"/>
    <mergeCell ref="C94:C96"/>
    <mergeCell ref="D94:D96"/>
    <mergeCell ref="E94:E96"/>
    <mergeCell ref="F94:F96"/>
    <mergeCell ref="G94:G96"/>
    <mergeCell ref="H94:H96"/>
    <mergeCell ref="I94:I96"/>
    <mergeCell ref="J94:J96"/>
    <mergeCell ref="K94:K96"/>
    <mergeCell ref="L94:L96"/>
    <mergeCell ref="M94:M96"/>
    <mergeCell ref="N94:N96"/>
    <mergeCell ref="O94:O96"/>
    <mergeCell ref="P94:P96"/>
    <mergeCell ref="Q94:Q96"/>
    <mergeCell ref="R94:R96"/>
    <mergeCell ref="S94:S96"/>
    <mergeCell ref="T94:T96"/>
    <mergeCell ref="V94:W94"/>
    <mergeCell ref="V95:W95"/>
    <mergeCell ref="A26:A28"/>
    <mergeCell ref="B1:X1"/>
    <mergeCell ref="B5:B6"/>
    <mergeCell ref="C5:C6"/>
    <mergeCell ref="D5:D6"/>
    <mergeCell ref="E5:E6"/>
    <mergeCell ref="G5:G6"/>
    <mergeCell ref="H5:H6"/>
    <mergeCell ref="I5:N5"/>
    <mergeCell ref="R5:R6"/>
    <mergeCell ref="S5:S6"/>
    <mergeCell ref="T5:T6"/>
    <mergeCell ref="F5:F6"/>
    <mergeCell ref="U5:X6"/>
    <mergeCell ref="B26:B28"/>
    <mergeCell ref="C26:C28"/>
    <mergeCell ref="D26:D28"/>
    <mergeCell ref="E26:E28"/>
    <mergeCell ref="K20:K22"/>
    <mergeCell ref="L20:L22"/>
    <mergeCell ref="B7:X7"/>
    <mergeCell ref="Q16:Q17"/>
    <mergeCell ref="O8:O11"/>
    <mergeCell ref="R16:R17"/>
    <mergeCell ref="S16:S17"/>
    <mergeCell ref="T16:T17"/>
    <mergeCell ref="H16:H17"/>
    <mergeCell ref="I16:I17"/>
    <mergeCell ref="J16:J17"/>
    <mergeCell ref="M16:M17"/>
    <mergeCell ref="N16:N17"/>
    <mergeCell ref="B16:B17"/>
    <mergeCell ref="C16:C17"/>
    <mergeCell ref="D16:D17"/>
    <mergeCell ref="E16:E17"/>
    <mergeCell ref="G16:G17"/>
    <mergeCell ref="F16:F17"/>
    <mergeCell ref="J14:J15"/>
    <mergeCell ref="L29:L31"/>
    <mergeCell ref="A35:A37"/>
    <mergeCell ref="B35:B37"/>
    <mergeCell ref="C35:C37"/>
    <mergeCell ref="I35:I37"/>
    <mergeCell ref="J35:J37"/>
    <mergeCell ref="M35:M37"/>
    <mergeCell ref="L35:L37"/>
    <mergeCell ref="O35:O37"/>
    <mergeCell ref="D35:D37"/>
    <mergeCell ref="E35:E37"/>
    <mergeCell ref="F35:F37"/>
    <mergeCell ref="G35:G37"/>
    <mergeCell ref="H35:H37"/>
    <mergeCell ref="T29:T31"/>
    <mergeCell ref="P35:P37"/>
    <mergeCell ref="Q35:Q37"/>
    <mergeCell ref="R35:R37"/>
    <mergeCell ref="T8:T11"/>
    <mergeCell ref="U8:U11"/>
    <mergeCell ref="X8:X11"/>
    <mergeCell ref="V11:W11"/>
    <mergeCell ref="S12:S13"/>
    <mergeCell ref="T12:T13"/>
    <mergeCell ref="U12:V12"/>
    <mergeCell ref="W13:X13"/>
    <mergeCell ref="U14:V14"/>
    <mergeCell ref="W15:X15"/>
    <mergeCell ref="V16:W16"/>
    <mergeCell ref="S35:S37"/>
    <mergeCell ref="T35:T37"/>
    <mergeCell ref="S14:S15"/>
    <mergeCell ref="T14:T15"/>
    <mergeCell ref="V25:W25"/>
    <mergeCell ref="U18:V18"/>
    <mergeCell ref="W19:X19"/>
    <mergeCell ref="T26:T28"/>
    <mergeCell ref="U26:U28"/>
    <mergeCell ref="P123:S123"/>
    <mergeCell ref="A123:O123"/>
    <mergeCell ref="P8:P11"/>
    <mergeCell ref="S8:S11"/>
    <mergeCell ref="A12:A13"/>
    <mergeCell ref="B12:B13"/>
    <mergeCell ref="C12:C13"/>
    <mergeCell ref="D12:D13"/>
    <mergeCell ref="E12:E13"/>
    <mergeCell ref="F12:F13"/>
    <mergeCell ref="G12:G13"/>
    <mergeCell ref="N29:N31"/>
    <mergeCell ref="O29:O31"/>
    <mergeCell ref="P29:P31"/>
    <mergeCell ref="A29:A31"/>
    <mergeCell ref="B29:B31"/>
    <mergeCell ref="C29:C31"/>
    <mergeCell ref="D29:D31"/>
    <mergeCell ref="E29:E31"/>
    <mergeCell ref="F29:F31"/>
    <mergeCell ref="G29:G31"/>
    <mergeCell ref="H29:H31"/>
    <mergeCell ref="I29:I31"/>
    <mergeCell ref="J29:J31"/>
    <mergeCell ref="A5:A6"/>
    <mergeCell ref="A16:A17"/>
    <mergeCell ref="P122:S122"/>
    <mergeCell ref="A122:O122"/>
    <mergeCell ref="A8:A11"/>
    <mergeCell ref="B8:B11"/>
    <mergeCell ref="C8:C11"/>
    <mergeCell ref="D8:D11"/>
    <mergeCell ref="E8:E11"/>
    <mergeCell ref="F8:F11"/>
    <mergeCell ref="G8:G11"/>
    <mergeCell ref="H8:H11"/>
    <mergeCell ref="I8:I11"/>
    <mergeCell ref="J8:J11"/>
    <mergeCell ref="M8:M11"/>
    <mergeCell ref="N8:N11"/>
    <mergeCell ref="Q5:Q6"/>
    <mergeCell ref="P5:P6"/>
    <mergeCell ref="P16:P17"/>
    <mergeCell ref="Q8:Q11"/>
    <mergeCell ref="R8:R11"/>
    <mergeCell ref="O5:O6"/>
    <mergeCell ref="O16:O17"/>
    <mergeCell ref="K35:K37"/>
    <mergeCell ref="A14:A15"/>
    <mergeCell ref="B14:B15"/>
    <mergeCell ref="C14:C15"/>
    <mergeCell ref="D14:D15"/>
    <mergeCell ref="E14:E15"/>
    <mergeCell ref="F14:F15"/>
    <mergeCell ref="G14:G15"/>
    <mergeCell ref="H14:H15"/>
    <mergeCell ref="I14:I15"/>
    <mergeCell ref="M14:M15"/>
    <mergeCell ref="N14:N15"/>
    <mergeCell ref="O14:O15"/>
    <mergeCell ref="P14:P15"/>
    <mergeCell ref="Q14:Q15"/>
    <mergeCell ref="R14:R15"/>
    <mergeCell ref="H12:H13"/>
    <mergeCell ref="I12:I13"/>
    <mergeCell ref="J12:J13"/>
    <mergeCell ref="M12:M13"/>
    <mergeCell ref="N12:N13"/>
    <mergeCell ref="O12:O13"/>
    <mergeCell ref="P12:P13"/>
    <mergeCell ref="Q12:Q13"/>
    <mergeCell ref="R12:R13"/>
    <mergeCell ref="T18:T19"/>
    <mergeCell ref="A18:A19"/>
    <mergeCell ref="B18:B19"/>
    <mergeCell ref="C18:C19"/>
    <mergeCell ref="D18:D19"/>
    <mergeCell ref="E18:E19"/>
    <mergeCell ref="F18:F19"/>
    <mergeCell ref="G18:G19"/>
    <mergeCell ref="H18:H19"/>
    <mergeCell ref="I18:I19"/>
    <mergeCell ref="J18:J19"/>
    <mergeCell ref="M18:M19"/>
    <mergeCell ref="A20:A22"/>
    <mergeCell ref="B20:B22"/>
    <mergeCell ref="C20:C22"/>
    <mergeCell ref="D20:D22"/>
    <mergeCell ref="E20:E22"/>
    <mergeCell ref="F20:F22"/>
    <mergeCell ref="G20:G22"/>
    <mergeCell ref="H20:H22"/>
    <mergeCell ref="I20:I22"/>
    <mergeCell ref="J20:J22"/>
    <mergeCell ref="M20:M22"/>
    <mergeCell ref="N20:N22"/>
    <mergeCell ref="O20:O22"/>
    <mergeCell ref="P20:P22"/>
    <mergeCell ref="Q20:Q22"/>
    <mergeCell ref="R20:R22"/>
    <mergeCell ref="S20:S22"/>
    <mergeCell ref="T20:T22"/>
    <mergeCell ref="J23:J25"/>
    <mergeCell ref="M23:M25"/>
    <mergeCell ref="N23:N25"/>
    <mergeCell ref="O23:O25"/>
    <mergeCell ref="P23:P25"/>
    <mergeCell ref="Q23:Q25"/>
    <mergeCell ref="R23:R25"/>
    <mergeCell ref="S23:S25"/>
    <mergeCell ref="T23:T25"/>
    <mergeCell ref="A23:A25"/>
    <mergeCell ref="B23:B25"/>
    <mergeCell ref="C23:C25"/>
    <mergeCell ref="D23:D25"/>
    <mergeCell ref="E23:E25"/>
    <mergeCell ref="F23:F25"/>
    <mergeCell ref="G23:G25"/>
    <mergeCell ref="H23:H25"/>
    <mergeCell ref="I23:I25"/>
    <mergeCell ref="F26:F28"/>
    <mergeCell ref="G26:G28"/>
    <mergeCell ref="H26:H28"/>
    <mergeCell ref="I26:I28"/>
    <mergeCell ref="J26:J28"/>
    <mergeCell ref="P26:P28"/>
    <mergeCell ref="Q26:Q28"/>
    <mergeCell ref="R26:R28"/>
    <mergeCell ref="S26:S28"/>
    <mergeCell ref="M26:M28"/>
    <mergeCell ref="N26:N28"/>
    <mergeCell ref="O26:O28"/>
    <mergeCell ref="X26:X28"/>
    <mergeCell ref="V28:W28"/>
    <mergeCell ref="K8:K11"/>
    <mergeCell ref="K12:K13"/>
    <mergeCell ref="K14:K15"/>
    <mergeCell ref="K16:K17"/>
    <mergeCell ref="K18:K19"/>
    <mergeCell ref="K23:K25"/>
    <mergeCell ref="K26:K28"/>
    <mergeCell ref="L8:L11"/>
    <mergeCell ref="L12:L13"/>
    <mergeCell ref="L14:L15"/>
    <mergeCell ref="L16:L17"/>
    <mergeCell ref="L18:L19"/>
    <mergeCell ref="L23:L25"/>
    <mergeCell ref="L26:L28"/>
    <mergeCell ref="U23:U25"/>
    <mergeCell ref="X23:X25"/>
    <mergeCell ref="N18:N19"/>
    <mergeCell ref="O18:O19"/>
    <mergeCell ref="P18:P19"/>
    <mergeCell ref="Q18:Q19"/>
    <mergeCell ref="R18:R19"/>
    <mergeCell ref="S18:S19"/>
    <mergeCell ref="Q29:Q31"/>
    <mergeCell ref="R29:R31"/>
    <mergeCell ref="S29:S31"/>
    <mergeCell ref="A32:A34"/>
    <mergeCell ref="B32:B34"/>
    <mergeCell ref="C32:C34"/>
    <mergeCell ref="D32:D34"/>
    <mergeCell ref="E32:E34"/>
    <mergeCell ref="F32:F34"/>
    <mergeCell ref="G32:G34"/>
    <mergeCell ref="H32:H34"/>
    <mergeCell ref="I32:I34"/>
    <mergeCell ref="J32:J34"/>
    <mergeCell ref="K32:K34"/>
    <mergeCell ref="L32:L34"/>
    <mergeCell ref="M32:M34"/>
    <mergeCell ref="N32:N34"/>
    <mergeCell ref="O32:O34"/>
    <mergeCell ref="P32:P34"/>
    <mergeCell ref="Q32:Q34"/>
    <mergeCell ref="R32:R34"/>
    <mergeCell ref="S32:S34"/>
    <mergeCell ref="M29:M31"/>
    <mergeCell ref="K29:K31"/>
    <mergeCell ref="T32:T34"/>
    <mergeCell ref="A38:A40"/>
    <mergeCell ref="B38:B40"/>
    <mergeCell ref="C38:C40"/>
    <mergeCell ref="D38:D40"/>
    <mergeCell ref="E38:E40"/>
    <mergeCell ref="F38:F40"/>
    <mergeCell ref="G38:G40"/>
    <mergeCell ref="H38:H40"/>
    <mergeCell ref="I38:I40"/>
    <mergeCell ref="J38:J40"/>
    <mergeCell ref="K38:K40"/>
    <mergeCell ref="L38:L40"/>
    <mergeCell ref="M38:M40"/>
    <mergeCell ref="N38:N40"/>
    <mergeCell ref="O38:O40"/>
    <mergeCell ref="P38:P40"/>
    <mergeCell ref="Q38:Q40"/>
    <mergeCell ref="R38:R40"/>
    <mergeCell ref="S38:S40"/>
    <mergeCell ref="T38:T40"/>
    <mergeCell ref="V40:W40"/>
    <mergeCell ref="N35:N37"/>
    <mergeCell ref="A44:A46"/>
    <mergeCell ref="B44:B46"/>
    <mergeCell ref="C44:C46"/>
    <mergeCell ref="D44:D46"/>
    <mergeCell ref="E44:E46"/>
    <mergeCell ref="F44:F46"/>
    <mergeCell ref="G44:G46"/>
    <mergeCell ref="H44:H46"/>
    <mergeCell ref="I44:I46"/>
    <mergeCell ref="J44:J46"/>
    <mergeCell ref="K44:K46"/>
    <mergeCell ref="L44:L46"/>
    <mergeCell ref="M44:M46"/>
    <mergeCell ref="N44:N46"/>
    <mergeCell ref="O44:O46"/>
    <mergeCell ref="P44:P46"/>
    <mergeCell ref="Q44:Q46"/>
    <mergeCell ref="R44:R46"/>
    <mergeCell ref="S44:S46"/>
    <mergeCell ref="T44:T46"/>
    <mergeCell ref="A41:A43"/>
    <mergeCell ref="B41:B43"/>
    <mergeCell ref="C41:C43"/>
    <mergeCell ref="D41:D43"/>
    <mergeCell ref="E41:E43"/>
    <mergeCell ref="F41:F43"/>
    <mergeCell ref="G41:G43"/>
    <mergeCell ref="H41:H43"/>
    <mergeCell ref="I41:I43"/>
    <mergeCell ref="J41:J43"/>
    <mergeCell ref="K41:K43"/>
    <mergeCell ref="L41:L43"/>
    <mergeCell ref="M41:M43"/>
    <mergeCell ref="N41:N43"/>
    <mergeCell ref="O41:O43"/>
    <mergeCell ref="P41:P43"/>
    <mergeCell ref="Q41:Q43"/>
    <mergeCell ref="R41:R43"/>
    <mergeCell ref="S41:S43"/>
    <mergeCell ref="T41:T43"/>
    <mergeCell ref="M49:M50"/>
    <mergeCell ref="N49:N50"/>
    <mergeCell ref="O49:O50"/>
    <mergeCell ref="P49:P50"/>
    <mergeCell ref="Q49:Q50"/>
    <mergeCell ref="R49:R50"/>
    <mergeCell ref="A49:A50"/>
    <mergeCell ref="B49:B50"/>
    <mergeCell ref="C49:C50"/>
    <mergeCell ref="D49:D50"/>
    <mergeCell ref="E49:E50"/>
    <mergeCell ref="F49:F50"/>
    <mergeCell ref="G49:G50"/>
    <mergeCell ref="H49:H50"/>
    <mergeCell ref="I49:I50"/>
    <mergeCell ref="S49:S50"/>
    <mergeCell ref="T49:T50"/>
    <mergeCell ref="A47:A48"/>
    <mergeCell ref="B47:B48"/>
    <mergeCell ref="C47:C48"/>
    <mergeCell ref="D47:D48"/>
    <mergeCell ref="E47:E48"/>
    <mergeCell ref="F47:F48"/>
    <mergeCell ref="G47:G48"/>
    <mergeCell ref="H47:H48"/>
    <mergeCell ref="I47:I48"/>
    <mergeCell ref="J47:J48"/>
    <mergeCell ref="K47:K48"/>
    <mergeCell ref="L47:L48"/>
    <mergeCell ref="M47:M48"/>
    <mergeCell ref="N47:N48"/>
    <mergeCell ref="O47:O48"/>
    <mergeCell ref="P47:P48"/>
    <mergeCell ref="Q47:Q48"/>
    <mergeCell ref="R47:R48"/>
    <mergeCell ref="S47:S48"/>
    <mergeCell ref="J49:J50"/>
    <mergeCell ref="K49:K50"/>
    <mergeCell ref="L49:L50"/>
    <mergeCell ref="T47:T48"/>
    <mergeCell ref="U47:V47"/>
    <mergeCell ref="W48:X48"/>
    <mergeCell ref="V49:W49"/>
    <mergeCell ref="A51:A52"/>
    <mergeCell ref="B51:B52"/>
    <mergeCell ref="C51:C52"/>
    <mergeCell ref="D51:D52"/>
    <mergeCell ref="E51:E52"/>
    <mergeCell ref="F51:F52"/>
    <mergeCell ref="G51:G52"/>
    <mergeCell ref="H51:H52"/>
    <mergeCell ref="I51:I52"/>
    <mergeCell ref="J51:J52"/>
    <mergeCell ref="K51:K52"/>
    <mergeCell ref="L51:L52"/>
    <mergeCell ref="M51:M52"/>
    <mergeCell ref="N51:N52"/>
    <mergeCell ref="O51:O52"/>
    <mergeCell ref="P51:P52"/>
    <mergeCell ref="Q51:Q52"/>
    <mergeCell ref="R51:R52"/>
    <mergeCell ref="S51:S52"/>
    <mergeCell ref="T51:T52"/>
    <mergeCell ref="U51:V51"/>
    <mergeCell ref="W52:X52"/>
    <mergeCell ref="A53:A54"/>
    <mergeCell ref="B53:B54"/>
    <mergeCell ref="C53:C54"/>
    <mergeCell ref="D53:D54"/>
    <mergeCell ref="E53:E54"/>
    <mergeCell ref="F53:F54"/>
    <mergeCell ref="G53:G54"/>
    <mergeCell ref="H53:H54"/>
    <mergeCell ref="I53:I54"/>
    <mergeCell ref="J53:J54"/>
    <mergeCell ref="K53:K54"/>
    <mergeCell ref="L53:L54"/>
    <mergeCell ref="M53:M54"/>
    <mergeCell ref="N53:N54"/>
    <mergeCell ref="O53:O54"/>
    <mergeCell ref="P53:P54"/>
    <mergeCell ref="Q53:Q54"/>
    <mergeCell ref="R53:R54"/>
    <mergeCell ref="S53:S54"/>
    <mergeCell ref="T53:T54"/>
    <mergeCell ref="V53:W53"/>
    <mergeCell ref="L57:L58"/>
    <mergeCell ref="M57:M58"/>
    <mergeCell ref="N57:N58"/>
    <mergeCell ref="O57:O58"/>
    <mergeCell ref="P57:P58"/>
    <mergeCell ref="Q57:Q58"/>
    <mergeCell ref="R57:R58"/>
    <mergeCell ref="A57:A58"/>
    <mergeCell ref="B57:B58"/>
    <mergeCell ref="C57:C58"/>
    <mergeCell ref="D57:D58"/>
    <mergeCell ref="E57:E58"/>
    <mergeCell ref="F57:F58"/>
    <mergeCell ref="G57:G58"/>
    <mergeCell ref="H57:H58"/>
    <mergeCell ref="I57:I58"/>
    <mergeCell ref="U57:V57"/>
    <mergeCell ref="W58:X58"/>
    <mergeCell ref="A55:A56"/>
    <mergeCell ref="B55:B56"/>
    <mergeCell ref="C55:C56"/>
    <mergeCell ref="D55:D56"/>
    <mergeCell ref="E55:E56"/>
    <mergeCell ref="F55:F56"/>
    <mergeCell ref="G55:G56"/>
    <mergeCell ref="H55:H56"/>
    <mergeCell ref="I55:I56"/>
    <mergeCell ref="J55:J56"/>
    <mergeCell ref="K55:K56"/>
    <mergeCell ref="L55:L56"/>
    <mergeCell ref="M55:M56"/>
    <mergeCell ref="N55:N56"/>
    <mergeCell ref="O55:O56"/>
    <mergeCell ref="P55:P56"/>
    <mergeCell ref="Q55:Q56"/>
    <mergeCell ref="R55:R56"/>
    <mergeCell ref="S55:S56"/>
    <mergeCell ref="T55:T56"/>
    <mergeCell ref="J57:J58"/>
    <mergeCell ref="K57:K58"/>
    <mergeCell ref="U55:V55"/>
    <mergeCell ref="W56:X56"/>
    <mergeCell ref="A59:A61"/>
    <mergeCell ref="B59:B61"/>
    <mergeCell ref="C59:C61"/>
    <mergeCell ref="D59:D61"/>
    <mergeCell ref="E59:E61"/>
    <mergeCell ref="F59:F61"/>
    <mergeCell ref="G59:G61"/>
    <mergeCell ref="H59:H61"/>
    <mergeCell ref="I59:I61"/>
    <mergeCell ref="J59:J61"/>
    <mergeCell ref="K59:K61"/>
    <mergeCell ref="L59:L61"/>
    <mergeCell ref="M59:M61"/>
    <mergeCell ref="N59:N61"/>
    <mergeCell ref="O59:O61"/>
    <mergeCell ref="P59:P61"/>
    <mergeCell ref="Q59:Q61"/>
    <mergeCell ref="R59:R61"/>
    <mergeCell ref="S59:S61"/>
    <mergeCell ref="T59:T61"/>
    <mergeCell ref="S57:S58"/>
    <mergeCell ref="T57:T58"/>
    <mergeCell ref="K62:K64"/>
    <mergeCell ref="L62:L64"/>
    <mergeCell ref="M62:M64"/>
    <mergeCell ref="N62:N64"/>
    <mergeCell ref="O62:O64"/>
    <mergeCell ref="P62:P64"/>
    <mergeCell ref="Q62:Q64"/>
    <mergeCell ref="R62:R64"/>
    <mergeCell ref="A62:A64"/>
    <mergeCell ref="B62:B64"/>
    <mergeCell ref="C62:C64"/>
    <mergeCell ref="D62:D64"/>
    <mergeCell ref="E62:E64"/>
    <mergeCell ref="F62:F64"/>
    <mergeCell ref="G62:G64"/>
    <mergeCell ref="H62:H64"/>
    <mergeCell ref="I62:I64"/>
    <mergeCell ref="S62:S64"/>
    <mergeCell ref="T62:T64"/>
    <mergeCell ref="V64:W64"/>
    <mergeCell ref="A65:A67"/>
    <mergeCell ref="B65:B67"/>
    <mergeCell ref="C65:C67"/>
    <mergeCell ref="D65:D67"/>
    <mergeCell ref="E65:E67"/>
    <mergeCell ref="F65:F67"/>
    <mergeCell ref="G65:G67"/>
    <mergeCell ref="H65:H67"/>
    <mergeCell ref="I65:I67"/>
    <mergeCell ref="J65:J67"/>
    <mergeCell ref="K65:K67"/>
    <mergeCell ref="L65:L67"/>
    <mergeCell ref="M65:M67"/>
    <mergeCell ref="N65:N67"/>
    <mergeCell ref="O65:O67"/>
    <mergeCell ref="P65:P67"/>
    <mergeCell ref="Q65:Q67"/>
    <mergeCell ref="R65:R67"/>
    <mergeCell ref="S65:S67"/>
    <mergeCell ref="T65:T67"/>
    <mergeCell ref="J62:J64"/>
    <mergeCell ref="A71:A73"/>
    <mergeCell ref="B71:B73"/>
    <mergeCell ref="C71:C73"/>
    <mergeCell ref="D71:D73"/>
    <mergeCell ref="E71:E73"/>
    <mergeCell ref="F71:F73"/>
    <mergeCell ref="G71:G73"/>
    <mergeCell ref="H71:H73"/>
    <mergeCell ref="I71:I73"/>
    <mergeCell ref="J71:J73"/>
    <mergeCell ref="K71:K73"/>
    <mergeCell ref="L71:L73"/>
    <mergeCell ref="M71:M73"/>
    <mergeCell ref="N71:N73"/>
    <mergeCell ref="O71:O73"/>
    <mergeCell ref="P71:P73"/>
    <mergeCell ref="Q71:Q73"/>
    <mergeCell ref="R71:R73"/>
    <mergeCell ref="S71:S73"/>
    <mergeCell ref="T71:T73"/>
    <mergeCell ref="V73:W73"/>
    <mergeCell ref="A68:A70"/>
    <mergeCell ref="B68:B70"/>
    <mergeCell ref="C68:C70"/>
    <mergeCell ref="D68:D70"/>
    <mergeCell ref="E68:E70"/>
    <mergeCell ref="F68:F70"/>
    <mergeCell ref="G68:G70"/>
    <mergeCell ref="H68:H70"/>
    <mergeCell ref="I68:I70"/>
    <mergeCell ref="J68:J70"/>
    <mergeCell ref="K68:K70"/>
    <mergeCell ref="L68:L70"/>
    <mergeCell ref="M68:M70"/>
    <mergeCell ref="N68:N70"/>
    <mergeCell ref="O68:O70"/>
    <mergeCell ref="P68:P70"/>
    <mergeCell ref="Q68:Q70"/>
    <mergeCell ref="R68:R70"/>
    <mergeCell ref="S68:S70"/>
    <mergeCell ref="T68:T70"/>
    <mergeCell ref="V70:W70"/>
    <mergeCell ref="A97:A99"/>
    <mergeCell ref="B97:B99"/>
    <mergeCell ref="C97:C99"/>
    <mergeCell ref="D97:D99"/>
    <mergeCell ref="E97:E99"/>
    <mergeCell ref="F97:F99"/>
    <mergeCell ref="G97:G99"/>
    <mergeCell ref="H97:H99"/>
    <mergeCell ref="I97:I99"/>
    <mergeCell ref="R74:R76"/>
    <mergeCell ref="S74:S76"/>
    <mergeCell ref="T74:T76"/>
    <mergeCell ref="C81:C84"/>
    <mergeCell ref="D81:D84"/>
    <mergeCell ref="J97:J99"/>
    <mergeCell ref="K97:K99"/>
    <mergeCell ref="L97:L99"/>
    <mergeCell ref="M97:M99"/>
    <mergeCell ref="N97:N99"/>
    <mergeCell ref="O97:O99"/>
    <mergeCell ref="P97:P99"/>
    <mergeCell ref="Q97:Q99"/>
    <mergeCell ref="R97:R99"/>
    <mergeCell ref="S77:S80"/>
    <mergeCell ref="T77:T80"/>
    <mergeCell ref="L77:L80"/>
    <mergeCell ref="M77:M80"/>
    <mergeCell ref="N77:N80"/>
    <mergeCell ref="O77:O80"/>
    <mergeCell ref="P77:P80"/>
    <mergeCell ref="Q77:Q80"/>
    <mergeCell ref="R77:R80"/>
    <mergeCell ref="Q85:Q87"/>
    <mergeCell ref="V77:W77"/>
    <mergeCell ref="A81:A84"/>
    <mergeCell ref="B81:B84"/>
    <mergeCell ref="S97:S99"/>
    <mergeCell ref="T97:T99"/>
    <mergeCell ref="A74:A76"/>
    <mergeCell ref="B74:B76"/>
    <mergeCell ref="C74:C76"/>
    <mergeCell ref="D74:D76"/>
    <mergeCell ref="E74:E76"/>
    <mergeCell ref="F74:F76"/>
    <mergeCell ref="G74:G76"/>
    <mergeCell ref="H74:H76"/>
    <mergeCell ref="I74:I76"/>
    <mergeCell ref="J74:J76"/>
    <mergeCell ref="K74:K76"/>
    <mergeCell ref="L74:L76"/>
    <mergeCell ref="M74:M76"/>
    <mergeCell ref="N74:N76"/>
    <mergeCell ref="O74:O76"/>
    <mergeCell ref="P74:P76"/>
    <mergeCell ref="Q74:Q76"/>
    <mergeCell ref="J77:J80"/>
    <mergeCell ref="K77:K80"/>
    <mergeCell ref="A77:A80"/>
    <mergeCell ref="B77:B80"/>
    <mergeCell ref="C77:C80"/>
    <mergeCell ref="D77:D80"/>
    <mergeCell ref="E77:E80"/>
    <mergeCell ref="F77:F80"/>
    <mergeCell ref="G77:G80"/>
    <mergeCell ref="H77:H80"/>
    <mergeCell ref="I77:I80"/>
    <mergeCell ref="X86:X87"/>
    <mergeCell ref="S88:S90"/>
    <mergeCell ref="T88:T90"/>
    <mergeCell ref="V88:W88"/>
    <mergeCell ref="U89:U90"/>
    <mergeCell ref="V89:W89"/>
    <mergeCell ref="X89:X90"/>
    <mergeCell ref="S91:S93"/>
    <mergeCell ref="E81:E84"/>
    <mergeCell ref="F81:F84"/>
    <mergeCell ref="G81:G84"/>
    <mergeCell ref="H81:H84"/>
    <mergeCell ref="I81:I84"/>
    <mergeCell ref="J81:J84"/>
    <mergeCell ref="K81:K84"/>
    <mergeCell ref="L81:L84"/>
    <mergeCell ref="M81:M84"/>
    <mergeCell ref="N81:N84"/>
    <mergeCell ref="O81:O84"/>
    <mergeCell ref="P81:P84"/>
    <mergeCell ref="Q81:Q84"/>
    <mergeCell ref="R81:R84"/>
    <mergeCell ref="S81:S84"/>
    <mergeCell ref="T81:T84"/>
    <mergeCell ref="V81:W81"/>
    <mergeCell ref="V98:W98"/>
    <mergeCell ref="S85:S87"/>
    <mergeCell ref="T85:T87"/>
    <mergeCell ref="V85:W85"/>
    <mergeCell ref="U86:U87"/>
    <mergeCell ref="V86:W86"/>
    <mergeCell ref="V97:W97"/>
    <mergeCell ref="A85:A87"/>
    <mergeCell ref="B85:B87"/>
    <mergeCell ref="C85:C87"/>
    <mergeCell ref="D85:D87"/>
    <mergeCell ref="E85:E87"/>
    <mergeCell ref="F85:F87"/>
    <mergeCell ref="G85:G87"/>
    <mergeCell ref="H85:H87"/>
    <mergeCell ref="I85:I87"/>
    <mergeCell ref="J85:J87"/>
    <mergeCell ref="K85:K87"/>
    <mergeCell ref="L85:L87"/>
    <mergeCell ref="M85:M87"/>
    <mergeCell ref="N85:N87"/>
    <mergeCell ref="O85:O87"/>
    <mergeCell ref="P85:P87"/>
    <mergeCell ref="J88:J90"/>
    <mergeCell ref="K88:K90"/>
    <mergeCell ref="L88:L90"/>
    <mergeCell ref="M88:M90"/>
    <mergeCell ref="N88:N90"/>
    <mergeCell ref="O88:O90"/>
    <mergeCell ref="P88:P90"/>
    <mergeCell ref="Q88:Q90"/>
    <mergeCell ref="R88:R90"/>
    <mergeCell ref="A88:A90"/>
    <mergeCell ref="B88:B90"/>
    <mergeCell ref="C88:C90"/>
    <mergeCell ref="D88:D90"/>
    <mergeCell ref="E88:E90"/>
    <mergeCell ref="F88:F90"/>
    <mergeCell ref="G88:G90"/>
    <mergeCell ref="H88:H90"/>
    <mergeCell ref="I88:I90"/>
    <mergeCell ref="A91:A93"/>
    <mergeCell ref="B91:B93"/>
    <mergeCell ref="C91:C93"/>
    <mergeCell ref="D91:D93"/>
    <mergeCell ref="E91:E93"/>
    <mergeCell ref="F91:F93"/>
    <mergeCell ref="G91:G93"/>
    <mergeCell ref="H91:H93"/>
    <mergeCell ref="I91:I93"/>
    <mergeCell ref="J91:J93"/>
    <mergeCell ref="K91:K93"/>
    <mergeCell ref="L91:L93"/>
    <mergeCell ref="M91:M93"/>
    <mergeCell ref="N91:N93"/>
    <mergeCell ref="O91:O93"/>
    <mergeCell ref="P91:P93"/>
    <mergeCell ref="Q91:Q93"/>
    <mergeCell ref="R91:R93"/>
    <mergeCell ref="J103:J105"/>
    <mergeCell ref="K103:K105"/>
    <mergeCell ref="L103:L105"/>
    <mergeCell ref="M103:M105"/>
    <mergeCell ref="N103:N105"/>
    <mergeCell ref="O103:O105"/>
    <mergeCell ref="P103:P105"/>
    <mergeCell ref="Q103:Q105"/>
    <mergeCell ref="R103:R105"/>
    <mergeCell ref="A103:A105"/>
    <mergeCell ref="B103:B105"/>
    <mergeCell ref="C103:C105"/>
    <mergeCell ref="D103:D105"/>
    <mergeCell ref="E103:E105"/>
    <mergeCell ref="F103:F105"/>
    <mergeCell ref="G103:G105"/>
    <mergeCell ref="H103:H105"/>
    <mergeCell ref="I103:I105"/>
    <mergeCell ref="A109:A112"/>
    <mergeCell ref="B109:B112"/>
    <mergeCell ref="C109:C112"/>
    <mergeCell ref="D109:D112"/>
    <mergeCell ref="E109:E112"/>
    <mergeCell ref="F109:F112"/>
    <mergeCell ref="G109:G112"/>
    <mergeCell ref="H109:H112"/>
    <mergeCell ref="I109:I112"/>
    <mergeCell ref="J109:J112"/>
    <mergeCell ref="K109:K112"/>
    <mergeCell ref="L109:L112"/>
    <mergeCell ref="M109:M112"/>
    <mergeCell ref="N109:N112"/>
    <mergeCell ref="O109:O112"/>
    <mergeCell ref="P109:P112"/>
    <mergeCell ref="Q109:Q112"/>
    <mergeCell ref="R109:R112"/>
    <mergeCell ref="S119:S121"/>
    <mergeCell ref="T119:T121"/>
    <mergeCell ref="V119:W119"/>
    <mergeCell ref="S109:S112"/>
    <mergeCell ref="T109:T112"/>
    <mergeCell ref="V109:W109"/>
    <mergeCell ref="A106:A108"/>
    <mergeCell ref="B106:B108"/>
    <mergeCell ref="C106:C108"/>
    <mergeCell ref="D106:D108"/>
    <mergeCell ref="E106:E108"/>
    <mergeCell ref="F106:F108"/>
    <mergeCell ref="G106:G108"/>
    <mergeCell ref="H106:H108"/>
    <mergeCell ref="I106:I108"/>
    <mergeCell ref="J106:J108"/>
    <mergeCell ref="K106:K108"/>
    <mergeCell ref="L106:L108"/>
    <mergeCell ref="M106:M108"/>
    <mergeCell ref="N106:N108"/>
    <mergeCell ref="O106:O108"/>
    <mergeCell ref="P106:P108"/>
    <mergeCell ref="Q106:Q108"/>
    <mergeCell ref="R106:R108"/>
    <mergeCell ref="J119:J121"/>
    <mergeCell ref="K119:K121"/>
    <mergeCell ref="L119:L121"/>
    <mergeCell ref="M119:M121"/>
    <mergeCell ref="N119:N121"/>
    <mergeCell ref="O119:O121"/>
    <mergeCell ref="P119:P121"/>
    <mergeCell ref="Q119:Q121"/>
    <mergeCell ref="R119:R121"/>
    <mergeCell ref="A119:A121"/>
    <mergeCell ref="B119:B121"/>
    <mergeCell ref="C119:C121"/>
    <mergeCell ref="D119:D121"/>
    <mergeCell ref="E119:E121"/>
    <mergeCell ref="F119:F121"/>
    <mergeCell ref="G119:G121"/>
    <mergeCell ref="H119:H121"/>
    <mergeCell ref="I119:I121"/>
    <mergeCell ref="V120:W120"/>
    <mergeCell ref="A113:A115"/>
    <mergeCell ref="B113:B115"/>
    <mergeCell ref="C113:C115"/>
    <mergeCell ref="D113:D115"/>
    <mergeCell ref="E113:E115"/>
    <mergeCell ref="F113:F115"/>
    <mergeCell ref="G113:G115"/>
    <mergeCell ref="H113:H115"/>
    <mergeCell ref="I113:I115"/>
    <mergeCell ref="J113:J115"/>
    <mergeCell ref="K113:K115"/>
    <mergeCell ref="L113:L115"/>
    <mergeCell ref="M113:M115"/>
    <mergeCell ref="N113:N115"/>
    <mergeCell ref="O113:O115"/>
    <mergeCell ref="P113:P115"/>
    <mergeCell ref="Q113:Q115"/>
    <mergeCell ref="R113:R115"/>
    <mergeCell ref="S113:S115"/>
    <mergeCell ref="T113:T115"/>
    <mergeCell ref="V113:W113"/>
    <mergeCell ref="V114:W114"/>
    <mergeCell ref="A116:A118"/>
    <mergeCell ref="B116:B118"/>
    <mergeCell ref="C116:C118"/>
    <mergeCell ref="D116:D118"/>
    <mergeCell ref="E116:E118"/>
    <mergeCell ref="F116:F118"/>
    <mergeCell ref="G116:G118"/>
    <mergeCell ref="H116:H118"/>
    <mergeCell ref="I116:I118"/>
    <mergeCell ref="J116:J118"/>
    <mergeCell ref="Y48:Y49"/>
    <mergeCell ref="T116:T118"/>
    <mergeCell ref="V116:W116"/>
    <mergeCell ref="V117:W117"/>
    <mergeCell ref="K116:K118"/>
    <mergeCell ref="L116:L118"/>
    <mergeCell ref="M116:M118"/>
    <mergeCell ref="N116:N118"/>
    <mergeCell ref="O116:O118"/>
    <mergeCell ref="P116:P118"/>
    <mergeCell ref="Q116:Q118"/>
    <mergeCell ref="R116:R118"/>
    <mergeCell ref="S116:S118"/>
    <mergeCell ref="V106:W106"/>
    <mergeCell ref="V107:W107"/>
    <mergeCell ref="V112:W112"/>
    <mergeCell ref="S106:S108"/>
    <mergeCell ref="T106:T108"/>
    <mergeCell ref="T91:T93"/>
    <mergeCell ref="V91:W91"/>
    <mergeCell ref="V92:W92"/>
    <mergeCell ref="S103:S105"/>
    <mergeCell ref="T103:T105"/>
    <mergeCell ref="R85:R87"/>
  </mergeCells>
  <conditionalFormatting sqref="D8">
    <cfRule type="cellIs" dxfId="38" priority="46" stopIfTrue="1" operator="equal">
      <formula>0</formula>
    </cfRule>
  </conditionalFormatting>
  <conditionalFormatting sqref="D12">
    <cfRule type="cellIs" dxfId="37" priority="45" stopIfTrue="1" operator="equal">
      <formula>0</formula>
    </cfRule>
  </conditionalFormatting>
  <conditionalFormatting sqref="D14">
    <cfRule type="cellIs" dxfId="36" priority="44" stopIfTrue="1" operator="equal">
      <formula>0</formula>
    </cfRule>
  </conditionalFormatting>
  <conditionalFormatting sqref="D16">
    <cfRule type="cellIs" dxfId="35" priority="52" stopIfTrue="1" operator="equal">
      <formula>0</formula>
    </cfRule>
  </conditionalFormatting>
  <conditionalFormatting sqref="D18">
    <cfRule type="cellIs" dxfId="34" priority="43" stopIfTrue="1" operator="equal">
      <formula>0</formula>
    </cfRule>
  </conditionalFormatting>
  <conditionalFormatting sqref="D20">
    <cfRule type="cellIs" dxfId="33" priority="42" stopIfTrue="1" operator="equal">
      <formula>0</formula>
    </cfRule>
  </conditionalFormatting>
  <conditionalFormatting sqref="D23">
    <cfRule type="cellIs" dxfId="32" priority="40" stopIfTrue="1" operator="equal">
      <formula>0</formula>
    </cfRule>
  </conditionalFormatting>
  <conditionalFormatting sqref="D26">
    <cfRule type="cellIs" dxfId="31" priority="39" stopIfTrue="1" operator="equal">
      <formula>0</formula>
    </cfRule>
  </conditionalFormatting>
  <conditionalFormatting sqref="D29">
    <cfRule type="cellIs" dxfId="30" priority="38" stopIfTrue="1" operator="equal">
      <formula>0</formula>
    </cfRule>
  </conditionalFormatting>
  <conditionalFormatting sqref="D32">
    <cfRule type="cellIs" dxfId="29" priority="37" stopIfTrue="1" operator="equal">
      <formula>0</formula>
    </cfRule>
  </conditionalFormatting>
  <conditionalFormatting sqref="D35">
    <cfRule type="cellIs" dxfId="28" priority="41" stopIfTrue="1" operator="equal">
      <formula>0</formula>
    </cfRule>
  </conditionalFormatting>
  <conditionalFormatting sqref="D38">
    <cfRule type="cellIs" dxfId="27" priority="36" stopIfTrue="1" operator="equal">
      <formula>0</formula>
    </cfRule>
  </conditionalFormatting>
  <conditionalFormatting sqref="D41">
    <cfRule type="cellIs" dxfId="26" priority="34" stopIfTrue="1" operator="equal">
      <formula>0</formula>
    </cfRule>
  </conditionalFormatting>
  <conditionalFormatting sqref="D44">
    <cfRule type="cellIs" dxfId="25" priority="35" stopIfTrue="1" operator="equal">
      <formula>0</formula>
    </cfRule>
  </conditionalFormatting>
  <conditionalFormatting sqref="D47">
    <cfRule type="cellIs" dxfId="24" priority="32" stopIfTrue="1" operator="equal">
      <formula>0</formula>
    </cfRule>
  </conditionalFormatting>
  <conditionalFormatting sqref="D49">
    <cfRule type="cellIs" dxfId="23" priority="33" stopIfTrue="1" operator="equal">
      <formula>0</formula>
    </cfRule>
  </conditionalFormatting>
  <conditionalFormatting sqref="D51">
    <cfRule type="cellIs" dxfId="22" priority="31" stopIfTrue="1" operator="equal">
      <formula>0</formula>
    </cfRule>
  </conditionalFormatting>
  <conditionalFormatting sqref="D53">
    <cfRule type="cellIs" dxfId="21" priority="30" stopIfTrue="1" operator="equal">
      <formula>0</formula>
    </cfRule>
  </conditionalFormatting>
  <conditionalFormatting sqref="D55">
    <cfRule type="cellIs" dxfId="20" priority="28" stopIfTrue="1" operator="equal">
      <formula>0</formula>
    </cfRule>
  </conditionalFormatting>
  <conditionalFormatting sqref="D57">
    <cfRule type="cellIs" dxfId="19" priority="29" stopIfTrue="1" operator="equal">
      <formula>0</formula>
    </cfRule>
  </conditionalFormatting>
  <conditionalFormatting sqref="D59">
    <cfRule type="cellIs" dxfId="18" priority="27" stopIfTrue="1" operator="equal">
      <formula>0</formula>
    </cfRule>
  </conditionalFormatting>
  <conditionalFormatting sqref="D62">
    <cfRule type="cellIs" dxfId="17" priority="3" stopIfTrue="1" operator="equal">
      <formula>0</formula>
    </cfRule>
  </conditionalFormatting>
  <conditionalFormatting sqref="D65">
    <cfRule type="cellIs" dxfId="16" priority="25" stopIfTrue="1" operator="equal">
      <formula>0</formula>
    </cfRule>
  </conditionalFormatting>
  <conditionalFormatting sqref="D68">
    <cfRule type="cellIs" dxfId="15" priority="23" stopIfTrue="1" operator="equal">
      <formula>0</formula>
    </cfRule>
  </conditionalFormatting>
  <conditionalFormatting sqref="D71">
    <cfRule type="cellIs" dxfId="14" priority="24" stopIfTrue="1" operator="equal">
      <formula>0</formula>
    </cfRule>
  </conditionalFormatting>
  <conditionalFormatting sqref="D74">
    <cfRule type="cellIs" dxfId="13" priority="21" stopIfTrue="1" operator="equal">
      <formula>0</formula>
    </cfRule>
  </conditionalFormatting>
  <conditionalFormatting sqref="D77">
    <cfRule type="cellIs" dxfId="12" priority="20" stopIfTrue="1" operator="equal">
      <formula>0</formula>
    </cfRule>
  </conditionalFormatting>
  <conditionalFormatting sqref="D81">
    <cfRule type="cellIs" dxfId="11" priority="4" stopIfTrue="1" operator="equal">
      <formula>0</formula>
    </cfRule>
  </conditionalFormatting>
  <conditionalFormatting sqref="D85">
    <cfRule type="cellIs" dxfId="10" priority="5" stopIfTrue="1" operator="equal">
      <formula>0</formula>
    </cfRule>
  </conditionalFormatting>
  <conditionalFormatting sqref="D88">
    <cfRule type="cellIs" dxfId="9" priority="17" stopIfTrue="1" operator="equal">
      <formula>0</formula>
    </cfRule>
  </conditionalFormatting>
  <conditionalFormatting sqref="D91 D97">
    <cfRule type="cellIs" dxfId="8" priority="6" stopIfTrue="1" operator="equal">
      <formula>0</formula>
    </cfRule>
  </conditionalFormatting>
  <conditionalFormatting sqref="D94">
    <cfRule type="cellIs" dxfId="7" priority="2" stopIfTrue="1" operator="equal">
      <formula>0</formula>
    </cfRule>
  </conditionalFormatting>
  <conditionalFormatting sqref="D100">
    <cfRule type="cellIs" dxfId="6" priority="1" stopIfTrue="1" operator="equal">
      <formula>0</formula>
    </cfRule>
  </conditionalFormatting>
  <conditionalFormatting sqref="D103">
    <cfRule type="cellIs" dxfId="5" priority="15" stopIfTrue="1" operator="equal">
      <formula>0</formula>
    </cfRule>
  </conditionalFormatting>
  <conditionalFormatting sqref="D106">
    <cfRule type="cellIs" dxfId="4" priority="7" stopIfTrue="1" operator="equal">
      <formula>0</formula>
    </cfRule>
  </conditionalFormatting>
  <conditionalFormatting sqref="D109">
    <cfRule type="cellIs" dxfId="3" priority="14" stopIfTrue="1" operator="equal">
      <formula>0</formula>
    </cfRule>
  </conditionalFormatting>
  <conditionalFormatting sqref="D113">
    <cfRule type="cellIs" dxfId="2" priority="8" stopIfTrue="1" operator="equal">
      <formula>0</formula>
    </cfRule>
  </conditionalFormatting>
  <conditionalFormatting sqref="D116">
    <cfRule type="cellIs" dxfId="1" priority="9" stopIfTrue="1" operator="equal">
      <formula>0</formula>
    </cfRule>
  </conditionalFormatting>
  <conditionalFormatting sqref="D119">
    <cfRule type="cellIs" dxfId="0" priority="12" stopIfTrue="1" operator="equal">
      <formula>0</formula>
    </cfRule>
  </conditionalFormatting>
  <printOptions horizontalCentered="1"/>
  <pageMargins left="0.15748031496062992" right="0.15748031496062992" top="0.36" bottom="0.31496062992125984" header="0.18" footer="0.19685039370078741"/>
  <pageSetup paperSize="9" scale="62" fitToHeight="4" orientation="landscape" r:id="rId1"/>
  <headerFooter>
    <oddHeader xml:space="preserve">&amp;RPage -&amp;P/&amp;N
</oddHeader>
  </headerFooter>
  <rowBreaks count="3" manualBreakCount="3">
    <brk id="31" max="23" man="1"/>
    <brk id="56" max="23" man="1"/>
    <brk id="87" max="2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Girder 18.2L</vt:lpstr>
      <vt:lpstr>'Girder 18.2L'!Print_Area</vt:lpstr>
      <vt:lpstr>'Girder 18.2L'!Print_Titles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IKRAM</dc:creator>
  <cp:lastModifiedBy>Mian Waqas Mahboob</cp:lastModifiedBy>
  <cp:lastPrinted>2023-08-28T06:34:57Z</cp:lastPrinted>
  <dcterms:created xsi:type="dcterms:W3CDTF">2023-08-07T07:53:34Z</dcterms:created>
  <dcterms:modified xsi:type="dcterms:W3CDTF">2025-10-30T06:21:32Z</dcterms:modified>
</cp:coreProperties>
</file>