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Aseeb\"/>
    </mc:Choice>
  </mc:AlternateContent>
  <bookViews>
    <workbookView xWindow="0" yWindow="0" windowWidth="23040" windowHeight="9072" tabRatio="846"/>
  </bookViews>
  <sheets>
    <sheet name="Sheet1" sheetId="7" r:id="rId1"/>
  </sheets>
  <externalReferences>
    <externalReference r:id="rId2"/>
    <externalReference r:id="rId3"/>
    <externalReference r:id="rId4"/>
    <externalReference r:id="rId5"/>
  </externalReferences>
  <definedNames>
    <definedName name="\a">#N/A</definedName>
    <definedName name="\d">#N/A</definedName>
    <definedName name="\r">#N/A</definedName>
    <definedName name="_xlnm.Database">[1]BOQ!#REF!</definedName>
    <definedName name="Dia">"aa"</definedName>
    <definedName name="dl">#REF!</definedName>
    <definedName name="Equipment">[2]Code!$A$27:$C$73</definedName>
    <definedName name="GH">#REF!</definedName>
    <definedName name="HEADDAYA3">'[3]CALENDAR ANNUAL'!$U$42:$AA$47,'[3]CALENDAR ANNUAL'!$L$42:$R$47,'[3]CALENDAR ANNUAL'!$C$42:$I$47,'[3]CALENDAR ANNUAL'!$C$33:$I$38,'[3]CALENDAR ANNUAL'!$L$33:$R$38,'[3]CALENDAR ANNUAL'!$U$33:$AA$38,'[3]CALENDAR ANNUAL'!$U$24:$AA$29,'[3]CALENDAR ANNUAL'!$L$24:$R$28,'[3]CALENDAR ANNUAL'!$L$29:$R$29,'[3]CALENDAR ANNUAL'!$C$24:$I$29,'[3]CALENDAR ANNUAL'!$C$15:$I$20,'[3]CALENDAR ANNUAL'!$L$15:$R$20,'[3]CALENDAR ANNUAL'!$U$15:$AA$20</definedName>
    <definedName name="HEADDAYA4">'[3]CALENDAR ANNUAL'!$C$15:$I$20,'[3]CALENDAR ANNUAL'!$L$15,'[3]CALENDAR ANNUAL'!$R$15,'[3]CALENDAR ANNUAL'!$L$15:$R$20,'[3]CALENDAR ANNUAL'!$U$15:$AA$20,'[3]CALENDAR ANNUAL'!$C$24:$I$29,'[3]CALENDAR ANNUAL'!$L$24:$R$29,'[3]CALENDAR ANNUAL'!$U$24:$AA$29,'[3]CALENDAR ANNUAL'!$C$33:$I$38,'[3]CALENDAR ANNUAL'!$L$33:$R$37,'[3]CALENDAR ANNUAL'!$L$33:$R$38,'[3]CALENDAR ANNUAL'!$U$33:$AA$37,'[3]CALENDAR ANNUAL'!$AA$37,'[3]CALENDAR ANNUAL'!$U$33:$AA$38,'[3]CALENDAR ANNUAL'!$C$42:$I$47,'[3]CALENDAR ANNUAL'!$L$42:$R$47,'[3]CALENDAR ANNUAL'!$U$42:$AA$47</definedName>
    <definedName name="HEADWEEKA3">'[3]CALENDAR ANNUAL'!$C$14:$I$14,'[3]CALENDAR ANNUAL'!$L$14:$R$14,'[3]CALENDAR ANNUAL'!$U$14:$AA$14,'[3]CALENDAR ANNUAL'!$C$23:$I$23,'[3]CALENDAR ANNUAL'!$L$23:$R$23,'[3]CALENDAR ANNUAL'!$U$23:$AA$23,'[3]CALENDAR ANNUAL'!$C$32:$I$32,'[3]CALENDAR ANNUAL'!$L$32:$R$32,'[3]CALENDAR ANNUAL'!$U$32:$AA$32,'[3]CALENDAR ANNUAL'!$C$41:$I$41,'[3]CALENDAR ANNUAL'!$L$41:$R$41,'[3]CALENDAR ANNUAL'!$U$41:$AA$41</definedName>
    <definedName name="HEADWEEKA4">'[3]CALENDAR ANNUAL'!$C$14:$I$14,'[3]CALENDAR ANNUAL'!$L$14:$R$14,'[3]CALENDAR ANNUAL'!$U$14:$AA$14,'[3]CALENDAR ANNUAL'!$U$23:$AA$23,'[3]CALENDAR ANNUAL'!$L$23:$R$23,'[3]CALENDAR ANNUAL'!$C$23:$I$23,'[3]CALENDAR ANNUAL'!$U$32:$AA$32,'[3]CALENDAR ANNUAL'!$L$32:$R$32,'[3]CALENDAR ANNUAL'!$C$32:$I$32,'[3]CALENDAR ANNUAL'!$U$41:$AA$41,'[3]CALENDAR ANNUAL'!$L$41:$R$41,'[3]CALENDAR ANNUAL'!$C$41:$I$41</definedName>
    <definedName name="HTML_CodePage" hidden="1">1252</definedName>
    <definedName name="HTML_Control" hidden="1">{"'TELEPHONE Nos'!$A$1:$D$55"}</definedName>
    <definedName name="HTML_Description" hidden="1">""</definedName>
    <definedName name="HTML_Email" hidden="1">""</definedName>
    <definedName name="HTML_Header" hidden="1">"TELEPHONE Nos"</definedName>
    <definedName name="HTML_LastUpdate" hidden="1">"13/06/98"</definedName>
    <definedName name="HTML_LineAfter" hidden="1">FALSE</definedName>
    <definedName name="HTML_LineBefore" hidden="1">FALSE</definedName>
    <definedName name="HTML_Name" hidden="1">"Baber Beg"</definedName>
    <definedName name="HTML_OBDlg2" hidden="1">TRUE</definedName>
    <definedName name="HTML_OBDlg4" hidden="1">TRUE</definedName>
    <definedName name="HTML_OS" hidden="1">0</definedName>
    <definedName name="HTML_PathFile" hidden="1">"C:\Baber\Larkin\MyHTML.htm"</definedName>
    <definedName name="HTML_Title" hidden="1">"BABER-gbc"</definedName>
    <definedName name="ld">#REF!</definedName>
    <definedName name="M">'[4]LAB-SCHD'!$AB$6</definedName>
    <definedName name="Manpower">[2]Code!$A$3:$C$24</definedName>
    <definedName name="Material">[2]Code!$A$76:$C$159</definedName>
    <definedName name="PPaid">#REF!</definedName>
    <definedName name="PRetention">#REF!</definedName>
    <definedName name="_xlnm.Print_Area">#REF!</definedName>
    <definedName name="PRINT_AREA_MI">#REF!</definedName>
    <definedName name="_xlnm.Print_Titles" localSheetId="0">Sheet1!$4:$6</definedName>
    <definedName name="ss">[1]BOQ!#REF!</definedName>
    <definedName name="TPaid">#REF!</definedName>
    <definedName name="TRetention">#REF!</definedName>
    <definedName name="w">#REF!</definedName>
    <definedName name="ww">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0" i="7" l="1"/>
  <c r="C24" i="7"/>
  <c r="D34" i="7" l="1"/>
  <c r="D15" i="7"/>
  <c r="D12" i="7"/>
  <c r="D9" i="7"/>
  <c r="O8" i="7"/>
  <c r="G29" i="7"/>
  <c r="X26" i="7"/>
  <c r="W26" i="7"/>
  <c r="V26" i="7"/>
  <c r="U26" i="7"/>
  <c r="T26" i="7"/>
  <c r="S26" i="7"/>
  <c r="I26" i="7"/>
  <c r="C29" i="7" s="1"/>
  <c r="C31" i="7" l="1"/>
  <c r="C28" i="7"/>
  <c r="G30" i="7" l="1"/>
  <c r="G31" i="7" s="1"/>
  <c r="C32" i="7" s="1"/>
  <c r="H26" i="7" s="1"/>
  <c r="Q26" i="7" s="1"/>
  <c r="R26" i="7" s="1"/>
  <c r="X11" i="7"/>
  <c r="W11" i="7"/>
  <c r="T11" i="7"/>
  <c r="S11" i="7"/>
  <c r="R11" i="7"/>
  <c r="O11" i="7"/>
  <c r="I11" i="7"/>
  <c r="H11" i="7"/>
  <c r="Q11" i="7" s="1"/>
  <c r="V11" i="7" l="1"/>
  <c r="U11" i="7"/>
  <c r="R14" i="7"/>
  <c r="X34" i="7"/>
  <c r="W34" i="7"/>
  <c r="V34" i="7"/>
  <c r="U34" i="7"/>
  <c r="T34" i="7"/>
  <c r="X18" i="7"/>
  <c r="W18" i="7"/>
  <c r="V18" i="7"/>
  <c r="U18" i="7"/>
  <c r="T18" i="7"/>
  <c r="S18" i="7"/>
  <c r="G37" i="7" l="1"/>
  <c r="G21" i="7"/>
  <c r="I34" i="7" l="1"/>
  <c r="C37" i="7" l="1"/>
  <c r="C39" i="7" s="1"/>
  <c r="C36" i="7"/>
  <c r="H8" i="7"/>
  <c r="H14" i="7"/>
  <c r="I18" i="7"/>
  <c r="I8" i="7"/>
  <c r="I14" i="7"/>
  <c r="P14" i="7" s="1"/>
  <c r="X14" i="7"/>
  <c r="U14" i="7"/>
  <c r="T14" i="7"/>
  <c r="S14" i="7"/>
  <c r="O14" i="7"/>
  <c r="X8" i="7"/>
  <c r="W8" i="7"/>
  <c r="T8" i="7"/>
  <c r="S8" i="7"/>
  <c r="R8" i="7"/>
  <c r="G38" i="7" l="1"/>
  <c r="G39" i="7" s="1"/>
  <c r="C40" i="7" s="1"/>
  <c r="H34" i="7" s="1"/>
  <c r="Q34" i="7" s="1"/>
  <c r="C21" i="7"/>
  <c r="Q14" i="7"/>
  <c r="W14" i="7" s="1"/>
  <c r="W41" i="7" s="1"/>
  <c r="W43" i="7" s="1"/>
  <c r="T41" i="7"/>
  <c r="T43" i="7" s="1"/>
  <c r="X41" i="7"/>
  <c r="X43" i="7" s="1"/>
  <c r="V14" i="7"/>
  <c r="Q8" i="7"/>
  <c r="S34" i="7" l="1"/>
  <c r="R34" i="7"/>
  <c r="V8" i="7"/>
  <c r="V41" i="7" s="1"/>
  <c r="V43" i="7" s="1"/>
  <c r="U8" i="7"/>
  <c r="U41" i="7" s="1"/>
  <c r="U43" i="7" s="1"/>
  <c r="C23" i="7"/>
  <c r="G22" i="7" l="1"/>
  <c r="G23" i="7" s="1"/>
  <c r="H18" i="7" s="1"/>
  <c r="Q18" i="7" s="1"/>
  <c r="R18" i="7" s="1"/>
  <c r="R41" i="7" l="1"/>
  <c r="S41" i="7"/>
  <c r="S43" i="7" s="1"/>
  <c r="R43" i="7" l="1"/>
  <c r="R44" i="7" s="1"/>
  <c r="W44" i="7" s="1"/>
</calcChain>
</file>

<file path=xl/sharedStrings.xml><?xml version="1.0" encoding="utf-8"?>
<sst xmlns="http://schemas.openxmlformats.org/spreadsheetml/2006/main" count="71" uniqueCount="48">
  <si>
    <t>Bar
Mark</t>
  </si>
  <si>
    <t>Description</t>
  </si>
  <si>
    <t>No of Bends</t>
  </si>
  <si>
    <t xml:space="preserve">Bar Size </t>
  </si>
  <si>
    <t>No. of Bars</t>
  </si>
  <si>
    <t>Each</t>
  </si>
  <si>
    <t>Total</t>
  </si>
  <si>
    <t>Vertical Bar</t>
  </si>
  <si>
    <t>-</t>
  </si>
  <si>
    <t>Lap=</t>
  </si>
  <si>
    <t>C</t>
  </si>
  <si>
    <t>Bar Shape &amp; Parts
(ft)</t>
  </si>
  <si>
    <t>Cut
Length
Each
Bar (ft)</t>
  </si>
  <si>
    <t>Payable
Cut Length
Each 
Bar (ft)</t>
  </si>
  <si>
    <t>Bar Length (ft)</t>
  </si>
  <si>
    <t>Spacing
 (inches)</t>
  </si>
  <si>
    <t>Bar Dia
(Inches)</t>
  </si>
  <si>
    <t>Bend
 Deduction</t>
  </si>
  <si>
    <t>A</t>
  </si>
  <si>
    <t>Lap L for Spiral</t>
  </si>
  <si>
    <t xml:space="preserve">No. of laps </t>
  </si>
  <si>
    <t>Kg's</t>
  </si>
  <si>
    <t>Ton</t>
  </si>
  <si>
    <t>No. of 
Members</t>
  </si>
  <si>
    <t xml:space="preserve">Length of Spiral = [ (C/P * Pi *(A+d)+8 d]        where  C = Length of Cage, P = Pitch, A = Dia of Cage, d = Dia of bar </t>
  </si>
  <si>
    <t>No. of Extra Turns</t>
  </si>
  <si>
    <t>Each 1.5 Extra Turn "L"</t>
  </si>
  <si>
    <t xml:space="preserve">Diameter of Pile = 2.5 ft </t>
  </si>
  <si>
    <t>Length  of Spiral "a"</t>
  </si>
  <si>
    <t>Length for Extra Turns "b"</t>
  </si>
  <si>
    <t>Lap length "c"</t>
  </si>
  <si>
    <t>Total Length (a+b+c)</t>
  </si>
  <si>
    <t xml:space="preserve">Total Length  </t>
  </si>
  <si>
    <t xml:space="preserve">Unit Wt.             </t>
  </si>
  <si>
    <t xml:space="preserve">Bar-wise Wt.     </t>
  </si>
  <si>
    <t xml:space="preserve">TOTAL WEIGHT   </t>
  </si>
  <si>
    <t>Kg</t>
  </si>
  <si>
    <t xml:space="preserve"> lb/ft</t>
  </si>
  <si>
    <t>ft</t>
  </si>
  <si>
    <t>Cage 1
(Section 5-5)</t>
  </si>
  <si>
    <t>Bar-Bending Schedule of Pile - P1, P2, P3</t>
  </si>
  <si>
    <t>Cage 2
(Section 4-4)</t>
  </si>
  <si>
    <t>Cage 3
(Section 3-3)</t>
  </si>
  <si>
    <t xml:space="preserve">Spiral for Cage 1
(Section 5-5) </t>
  </si>
  <si>
    <t xml:space="preserve">Spiral for Cage 2
(Section 4-4) </t>
  </si>
  <si>
    <t xml:space="preserve">Spiral for Cage 3
(Section 3-3) </t>
  </si>
  <si>
    <t>(Each Pile)</t>
  </si>
  <si>
    <t>Length of Pile = 90+8.4+1 = 99.4 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</si>
</sst>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(* #,##0.00_);_(* \(#,##0.00\);_(* &quot;-&quot;??_);_(@_)"/>
    <numFmt numFmtId="164" formatCode="0.000"/>
    <numFmt numFmtId="165" formatCode="&quot;#&quot;#"/>
    <numFmt numFmtId="166" formatCode="00"/>
    <numFmt numFmtId="167" formatCode="_(* #,##0.000_);_(* \(#,##0.000\);_(* &quot;-&quot;???_);_(@_)"/>
    <numFmt numFmtId="168" formatCode="_(* #,##0_);_(* \(#,##0\);_(* &quot;-&quot;??_);_(@_)"/>
    <numFmt numFmtId="169" formatCode="0\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0"/>
      <name val="Times New Roman"/>
      <family val="1"/>
    </font>
    <font>
      <sz val="10"/>
      <color theme="1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23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</cellStyleXfs>
  <cellXfs count="99">
    <xf numFmtId="0" fontId="0" fillId="0" borderId="0" xfId="0"/>
    <xf numFmtId="0" fontId="3" fillId="0" borderId="2" xfId="2" applyFont="1" applyBorder="1" applyAlignment="1">
      <alignment horizontal="center" vertical="center" wrapText="1"/>
    </xf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right"/>
    </xf>
    <xf numFmtId="0" fontId="7" fillId="0" borderId="0" xfId="2" applyFont="1"/>
    <xf numFmtId="0" fontId="6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0" fontId="6" fillId="0" borderId="0" xfId="2" applyFont="1" applyAlignment="1">
      <alignment horizontal="left" vertical="center" wrapText="1"/>
    </xf>
    <xf numFmtId="0" fontId="9" fillId="0" borderId="0" xfId="0" applyFont="1"/>
    <xf numFmtId="0" fontId="6" fillId="0" borderId="0" xfId="2" applyFont="1" applyAlignment="1">
      <alignment vertical="center" wrapText="1"/>
    </xf>
    <xf numFmtId="0" fontId="10" fillId="0" borderId="10" xfId="2" applyFont="1" applyBorder="1" applyAlignment="1">
      <alignment horizontal="center" vertical="center" wrapText="1"/>
    </xf>
    <xf numFmtId="0" fontId="10" fillId="0" borderId="11" xfId="2" applyFont="1" applyBorder="1" applyAlignment="1">
      <alignment vertical="center" wrapText="1"/>
    </xf>
    <xf numFmtId="0" fontId="10" fillId="0" borderId="12" xfId="2" applyFont="1" applyBorder="1" applyAlignment="1">
      <alignment vertical="center" wrapText="1"/>
    </xf>
    <xf numFmtId="0" fontId="11" fillId="0" borderId="0" xfId="0" applyFont="1"/>
    <xf numFmtId="164" fontId="12" fillId="0" borderId="10" xfId="2" applyNumberFormat="1" applyFont="1" applyBorder="1" applyAlignment="1">
      <alignment horizontal="center" vertical="center"/>
    </xf>
    <xf numFmtId="164" fontId="12" fillId="0" borderId="11" xfId="2" applyNumberFormat="1" applyFont="1" applyBorder="1" applyAlignment="1">
      <alignment horizontal="center" vertical="center" wrapText="1"/>
    </xf>
    <xf numFmtId="164" fontId="12" fillId="0" borderId="12" xfId="2" applyNumberFormat="1" applyFont="1" applyBorder="1" applyAlignment="1">
      <alignment horizontal="center" vertical="center"/>
    </xf>
    <xf numFmtId="0" fontId="12" fillId="0" borderId="4" xfId="2" applyFont="1" applyBorder="1" applyAlignment="1">
      <alignment horizontal="center" vertical="center"/>
    </xf>
    <xf numFmtId="2" fontId="12" fillId="0" borderId="2" xfId="2" applyNumberFormat="1" applyFont="1" applyBorder="1" applyAlignment="1">
      <alignment horizontal="center" vertical="center"/>
    </xf>
    <xf numFmtId="164" fontId="12" fillId="0" borderId="2" xfId="2" applyNumberFormat="1" applyFont="1" applyBorder="1" applyAlignment="1">
      <alignment horizontal="center" vertical="center"/>
    </xf>
    <xf numFmtId="164" fontId="12" fillId="0" borderId="13" xfId="2" applyNumberFormat="1" applyFont="1" applyBorder="1" applyAlignment="1">
      <alignment horizontal="center" vertical="center"/>
    </xf>
    <xf numFmtId="164" fontId="12" fillId="0" borderId="0" xfId="2" applyNumberFormat="1" applyFont="1" applyAlignment="1">
      <alignment horizontal="center" vertical="center"/>
    </xf>
    <xf numFmtId="164" fontId="12" fillId="0" borderId="0" xfId="2" applyNumberFormat="1" applyFont="1" applyAlignment="1">
      <alignment horizontal="right" vertical="center"/>
    </xf>
    <xf numFmtId="164" fontId="12" fillId="0" borderId="14" xfId="2" applyNumberFormat="1" applyFont="1" applyBorder="1" applyAlignment="1">
      <alignment horizontal="left" vertical="center"/>
    </xf>
    <xf numFmtId="164" fontId="12" fillId="0" borderId="15" xfId="2" applyNumberFormat="1" applyFont="1" applyBorder="1" applyAlignment="1">
      <alignment horizontal="center" vertical="center"/>
    </xf>
    <xf numFmtId="164" fontId="12" fillId="0" borderId="1" xfId="2" applyNumberFormat="1" applyFont="1" applyBorder="1" applyAlignment="1">
      <alignment horizontal="center" vertical="center"/>
    </xf>
    <xf numFmtId="164" fontId="12" fillId="0" borderId="16" xfId="2" applyNumberFormat="1" applyFont="1" applyBorder="1" applyAlignment="1">
      <alignment horizontal="center" vertical="center"/>
    </xf>
    <xf numFmtId="2" fontId="10" fillId="0" borderId="2" xfId="2" applyNumberFormat="1" applyFont="1" applyBorder="1" applyAlignment="1">
      <alignment vertical="center" wrapText="1"/>
    </xf>
    <xf numFmtId="164" fontId="10" fillId="0" borderId="2" xfId="2" applyNumberFormat="1" applyFont="1" applyBorder="1" applyAlignment="1">
      <alignment horizontal="center" vertical="center"/>
    </xf>
    <xf numFmtId="168" fontId="12" fillId="0" borderId="2" xfId="1" applyNumberFormat="1" applyFont="1" applyFill="1" applyBorder="1" applyAlignment="1">
      <alignment vertical="center"/>
    </xf>
    <xf numFmtId="0" fontId="11" fillId="0" borderId="2" xfId="0" applyFont="1" applyBorder="1"/>
    <xf numFmtId="2" fontId="12" fillId="0" borderId="2" xfId="2" applyNumberFormat="1" applyFont="1" applyBorder="1" applyAlignment="1">
      <alignment vertical="center" wrapText="1"/>
    </xf>
    <xf numFmtId="164" fontId="12" fillId="0" borderId="2" xfId="2" applyNumberFormat="1" applyFont="1" applyBorder="1" applyAlignment="1">
      <alignment vertical="center"/>
    </xf>
    <xf numFmtId="3" fontId="12" fillId="0" borderId="2" xfId="2" applyNumberFormat="1" applyFont="1" applyBorder="1" applyAlignment="1">
      <alignment horizontal="center" vertical="center"/>
    </xf>
    <xf numFmtId="164" fontId="10" fillId="0" borderId="2" xfId="2" applyNumberFormat="1" applyFont="1" applyBorder="1" applyAlignment="1">
      <alignment vertical="center"/>
    </xf>
    <xf numFmtId="164" fontId="12" fillId="0" borderId="2" xfId="3" applyNumberFormat="1" applyFont="1" applyFill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164" fontId="10" fillId="0" borderId="2" xfId="3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165" fontId="10" fillId="0" borderId="2" xfId="2" applyNumberFormat="1" applyFont="1" applyBorder="1" applyAlignment="1">
      <alignment horizontal="center" vertical="center" wrapText="1"/>
    </xf>
    <xf numFmtId="164" fontId="12" fillId="0" borderId="4" xfId="2" applyNumberFormat="1" applyFont="1" applyBorder="1" applyAlignment="1">
      <alignment horizontal="center" vertical="center"/>
    </xf>
    <xf numFmtId="164" fontId="12" fillId="0" borderId="17" xfId="2" applyNumberFormat="1" applyFont="1" applyBorder="1" applyAlignment="1">
      <alignment horizontal="center" vertical="center"/>
    </xf>
    <xf numFmtId="164" fontId="12" fillId="0" borderId="9" xfId="2" applyNumberFormat="1" applyFont="1" applyBorder="1" applyAlignment="1">
      <alignment horizontal="center" vertical="center"/>
    </xf>
    <xf numFmtId="164" fontId="10" fillId="0" borderId="2" xfId="2" applyNumberFormat="1" applyFont="1" applyBorder="1" applyAlignment="1">
      <alignment horizontal="center" vertical="center"/>
    </xf>
    <xf numFmtId="164" fontId="12" fillId="0" borderId="2" xfId="2" applyNumberFormat="1" applyFont="1" applyBorder="1" applyAlignment="1">
      <alignment horizontal="center" vertical="center"/>
    </xf>
    <xf numFmtId="1" fontId="12" fillId="0" borderId="4" xfId="3" applyNumberFormat="1" applyFont="1" applyFill="1" applyBorder="1" applyAlignment="1">
      <alignment horizontal="center" vertical="center"/>
    </xf>
    <xf numFmtId="1" fontId="12" fillId="0" borderId="17" xfId="3" applyNumberFormat="1" applyFont="1" applyFill="1" applyBorder="1" applyAlignment="1">
      <alignment horizontal="center" vertical="center"/>
    </xf>
    <xf numFmtId="1" fontId="12" fillId="0" borderId="9" xfId="3" applyNumberFormat="1" applyFont="1" applyFill="1" applyBorder="1" applyAlignment="1">
      <alignment horizontal="center" vertical="center"/>
    </xf>
    <xf numFmtId="0" fontId="12" fillId="0" borderId="4" xfId="2" applyFont="1" applyBorder="1" applyAlignment="1">
      <alignment horizontal="center" vertical="center"/>
    </xf>
    <xf numFmtId="0" fontId="12" fillId="0" borderId="17" xfId="2" applyFont="1" applyBorder="1" applyAlignment="1">
      <alignment horizontal="center" vertical="center"/>
    </xf>
    <xf numFmtId="0" fontId="12" fillId="0" borderId="9" xfId="2" applyFont="1" applyBorder="1" applyAlignment="1">
      <alignment horizontal="center" vertical="center"/>
    </xf>
    <xf numFmtId="0" fontId="12" fillId="0" borderId="2" xfId="2" applyFont="1" applyBorder="1" applyAlignment="1">
      <alignment horizontal="center" vertical="center" wrapText="1"/>
    </xf>
    <xf numFmtId="164" fontId="12" fillId="0" borderId="10" xfId="2" applyNumberFormat="1" applyFont="1" applyBorder="1" applyAlignment="1">
      <alignment horizontal="center" vertical="center"/>
    </xf>
    <xf numFmtId="164" fontId="12" fillId="0" borderId="12" xfId="2" applyNumberFormat="1" applyFont="1" applyBorder="1" applyAlignment="1">
      <alignment horizontal="center" vertical="center"/>
    </xf>
    <xf numFmtId="164" fontId="12" fillId="0" borderId="13" xfId="2" applyNumberFormat="1" applyFont="1" applyBorder="1" applyAlignment="1">
      <alignment horizontal="center" vertical="center"/>
    </xf>
    <xf numFmtId="164" fontId="12" fillId="0" borderId="14" xfId="2" applyNumberFormat="1" applyFont="1" applyBorder="1" applyAlignment="1">
      <alignment horizontal="center" vertical="center"/>
    </xf>
    <xf numFmtId="164" fontId="12" fillId="0" borderId="15" xfId="2" applyNumberFormat="1" applyFont="1" applyBorder="1" applyAlignment="1">
      <alignment horizontal="center" vertical="center"/>
    </xf>
    <xf numFmtId="164" fontId="12" fillId="0" borderId="16" xfId="2" applyNumberFormat="1" applyFont="1" applyBorder="1" applyAlignment="1">
      <alignment horizontal="center" vertical="center"/>
    </xf>
    <xf numFmtId="164" fontId="12" fillId="0" borderId="4" xfId="3" applyNumberFormat="1" applyFont="1" applyFill="1" applyBorder="1" applyAlignment="1">
      <alignment horizontal="center" vertical="center"/>
    </xf>
    <xf numFmtId="164" fontId="12" fillId="0" borderId="17" xfId="3" applyNumberFormat="1" applyFont="1" applyFill="1" applyBorder="1" applyAlignment="1">
      <alignment horizontal="center" vertical="center"/>
    </xf>
    <xf numFmtId="164" fontId="12" fillId="0" borderId="9" xfId="3" applyNumberFormat="1" applyFont="1" applyFill="1" applyBorder="1" applyAlignment="1">
      <alignment horizontal="center" vertical="center"/>
    </xf>
    <xf numFmtId="165" fontId="12" fillId="0" borderId="4" xfId="2" applyNumberFormat="1" applyFont="1" applyBorder="1" applyAlignment="1">
      <alignment horizontal="center" vertical="center"/>
    </xf>
    <xf numFmtId="165" fontId="12" fillId="0" borderId="17" xfId="2" applyNumberFormat="1" applyFont="1" applyBorder="1" applyAlignment="1">
      <alignment horizontal="center" vertical="center"/>
    </xf>
    <xf numFmtId="165" fontId="12" fillId="0" borderId="9" xfId="2" applyNumberFormat="1" applyFont="1" applyBorder="1" applyAlignment="1">
      <alignment horizontal="center" vertical="center"/>
    </xf>
    <xf numFmtId="169" fontId="12" fillId="0" borderId="2" xfId="2" applyNumberFormat="1" applyFont="1" applyBorder="1" applyAlignment="1">
      <alignment horizontal="center" vertical="center"/>
    </xf>
    <xf numFmtId="0" fontId="12" fillId="0" borderId="4" xfId="2" applyFont="1" applyBorder="1" applyAlignment="1">
      <alignment horizontal="center" vertical="center" wrapText="1"/>
    </xf>
    <xf numFmtId="0" fontId="12" fillId="0" borderId="17" xfId="2" applyFont="1" applyBorder="1" applyAlignment="1">
      <alignment horizontal="center" vertical="center" wrapText="1"/>
    </xf>
    <xf numFmtId="0" fontId="12" fillId="0" borderId="18" xfId="2" applyFont="1" applyBorder="1" applyAlignment="1">
      <alignment horizontal="center" vertical="center" wrapText="1"/>
    </xf>
    <xf numFmtId="164" fontId="12" fillId="0" borderId="2" xfId="3" applyNumberFormat="1" applyFont="1" applyFill="1" applyBorder="1" applyAlignment="1">
      <alignment horizontal="center" vertical="center"/>
    </xf>
    <xf numFmtId="164" fontId="12" fillId="0" borderId="7" xfId="3" applyNumberFormat="1" applyFont="1" applyFill="1" applyBorder="1" applyAlignment="1">
      <alignment horizontal="center" vertical="center"/>
    </xf>
    <xf numFmtId="165" fontId="12" fillId="0" borderId="2" xfId="2" applyNumberFormat="1" applyFont="1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1" fontId="12" fillId="0" borderId="2" xfId="3" applyNumberFormat="1" applyFont="1" applyFill="1" applyBorder="1" applyAlignment="1">
      <alignment horizontal="center" vertical="center"/>
    </xf>
    <xf numFmtId="0" fontId="10" fillId="0" borderId="2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164" fontId="10" fillId="0" borderId="2" xfId="2" applyNumberFormat="1" applyFont="1" applyBorder="1" applyAlignment="1">
      <alignment horizontal="center" vertical="center" wrapText="1"/>
    </xf>
    <xf numFmtId="164" fontId="3" fillId="0" borderId="2" xfId="2" applyNumberFormat="1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textRotation="90" wrapText="1"/>
    </xf>
    <xf numFmtId="0" fontId="10" fillId="0" borderId="2" xfId="2" applyFont="1" applyBorder="1" applyAlignment="1">
      <alignment horizontal="center" vertical="center"/>
    </xf>
    <xf numFmtId="0" fontId="10" fillId="0" borderId="5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1" fontId="12" fillId="0" borderId="2" xfId="2" applyNumberFormat="1" applyFont="1" applyBorder="1" applyAlignment="1">
      <alignment horizontal="center" vertical="center"/>
    </xf>
    <xf numFmtId="0" fontId="10" fillId="0" borderId="11" xfId="2" applyFont="1" applyBorder="1" applyAlignment="1">
      <alignment horizontal="center" vertical="center" wrapText="1"/>
    </xf>
    <xf numFmtId="166" fontId="12" fillId="0" borderId="2" xfId="3" applyNumberFormat="1" applyFont="1" applyFill="1" applyBorder="1" applyAlignment="1">
      <alignment horizontal="center" vertical="center"/>
    </xf>
    <xf numFmtId="2" fontId="12" fillId="0" borderId="2" xfId="2" applyNumberFormat="1" applyFont="1" applyBorder="1" applyAlignment="1">
      <alignment horizontal="center" vertical="center"/>
    </xf>
    <xf numFmtId="167" fontId="12" fillId="0" borderId="2" xfId="2" applyNumberFormat="1" applyFont="1" applyBorder="1" applyAlignment="1">
      <alignment horizontal="center" vertical="center"/>
    </xf>
    <xf numFmtId="4" fontId="12" fillId="0" borderId="2" xfId="2" applyNumberFormat="1" applyFont="1" applyBorder="1" applyAlignment="1">
      <alignment horizontal="center" vertical="center"/>
    </xf>
    <xf numFmtId="164" fontId="10" fillId="0" borderId="2" xfId="3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2" applyFont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164" fontId="3" fillId="0" borderId="2" xfId="2" applyNumberFormat="1" applyFont="1" applyBorder="1" applyAlignment="1">
      <alignment horizontal="center" vertical="center" textRotation="90" wrapText="1"/>
    </xf>
    <xf numFmtId="0" fontId="3" fillId="0" borderId="4" xfId="2" applyFont="1" applyBorder="1" applyAlignment="1">
      <alignment horizontal="center" vertical="center" textRotation="90" wrapText="1"/>
    </xf>
    <xf numFmtId="0" fontId="3" fillId="0" borderId="9" xfId="2" applyFont="1" applyBorder="1" applyAlignment="1">
      <alignment horizontal="center" vertical="center" textRotation="90" wrapText="1"/>
    </xf>
    <xf numFmtId="0" fontId="10" fillId="0" borderId="10" xfId="2" applyFont="1" applyBorder="1" applyAlignment="1">
      <alignment horizontal="center" vertical="center" wrapText="1"/>
    </xf>
    <xf numFmtId="0" fontId="10" fillId="0" borderId="12" xfId="2" applyFont="1" applyBorder="1" applyAlignment="1">
      <alignment horizontal="center" vertical="center" wrapText="1"/>
    </xf>
  </cellXfs>
  <cellStyles count="4">
    <cellStyle name="Comma" xfId="1" builtinId="3"/>
    <cellStyle name="Comma 3" xfId="3"/>
    <cellStyle name="Normal" xfId="0" builtinId="0"/>
    <cellStyle name="Normal 2" xfId="2"/>
  </cellStyles>
  <dxfs count="4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customXml" Target="../customXml/item1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39172</xdr:colOff>
      <xdr:row>7</xdr:row>
      <xdr:rowOff>62132</xdr:rowOff>
    </xdr:from>
    <xdr:to>
      <xdr:col>4</xdr:col>
      <xdr:colOff>42203</xdr:colOff>
      <xdr:row>9</xdr:row>
      <xdr:rowOff>77153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C12EC7B2-6FCD-41DE-81B5-ED69D17F5433}"/>
            </a:ext>
          </a:extLst>
        </xdr:cNvPr>
        <xdr:cNvCxnSpPr/>
      </xdr:nvCxnSpPr>
      <xdr:spPr>
        <a:xfrm flipH="1">
          <a:off x="1890832" y="2256692"/>
          <a:ext cx="3031" cy="380781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177165</xdr:colOff>
      <xdr:row>17</xdr:row>
      <xdr:rowOff>30479</xdr:rowOff>
    </xdr:from>
    <xdr:to>
      <xdr:col>5</xdr:col>
      <xdr:colOff>519332</xdr:colOff>
      <xdr:row>19</xdr:row>
      <xdr:rowOff>144780</xdr:rowOff>
    </xdr:to>
    <xdr:grpSp>
      <xdr:nvGrpSpPr>
        <xdr:cNvPr id="23" name="Group 60">
          <a:extLst>
            <a:ext uri="{FF2B5EF4-FFF2-40B4-BE49-F238E27FC236}">
              <a16:creationId xmlns:a16="http://schemas.microsoft.com/office/drawing/2014/main" id="{5E2A5559-9AF5-4BC7-9F79-D590DD293EBE}"/>
            </a:ext>
          </a:extLst>
        </xdr:cNvPr>
        <xdr:cNvGrpSpPr>
          <a:grpSpLocks/>
        </xdr:cNvGrpSpPr>
      </xdr:nvGrpSpPr>
      <xdr:grpSpPr bwMode="auto">
        <a:xfrm>
          <a:off x="3314812" y="3553608"/>
          <a:ext cx="342167" cy="472890"/>
          <a:chOff x="576" y="102"/>
          <a:chExt cx="129" cy="187"/>
        </a:xfrm>
      </xdr:grpSpPr>
      <xdr:sp macro="" textlink="">
        <xdr:nvSpPr>
          <xdr:cNvPr id="24" name="Line 61">
            <a:extLst>
              <a:ext uri="{FF2B5EF4-FFF2-40B4-BE49-F238E27FC236}">
                <a16:creationId xmlns:a16="http://schemas.microsoft.com/office/drawing/2014/main" id="{7B6940CF-73D6-4D28-99B8-6044434F8065}"/>
              </a:ext>
            </a:extLst>
          </xdr:cNvPr>
          <xdr:cNvSpPr>
            <a:spLocks noChangeShapeType="1"/>
          </xdr:cNvSpPr>
        </xdr:nvSpPr>
        <xdr:spPr bwMode="auto">
          <a:xfrm>
            <a:off x="576" y="204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Line 62">
            <a:extLst>
              <a:ext uri="{FF2B5EF4-FFF2-40B4-BE49-F238E27FC236}">
                <a16:creationId xmlns:a16="http://schemas.microsoft.com/office/drawing/2014/main" id="{27E71CD1-2F05-40D6-8D68-5E0AF15AFB7C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221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" name="Line 63">
            <a:extLst>
              <a:ext uri="{FF2B5EF4-FFF2-40B4-BE49-F238E27FC236}">
                <a16:creationId xmlns:a16="http://schemas.microsoft.com/office/drawing/2014/main" id="{B388EDF6-E580-4FA3-9EB1-73AE3F5C6E42}"/>
              </a:ext>
            </a:extLst>
          </xdr:cNvPr>
          <xdr:cNvSpPr>
            <a:spLocks noChangeShapeType="1"/>
          </xdr:cNvSpPr>
        </xdr:nvSpPr>
        <xdr:spPr bwMode="auto">
          <a:xfrm>
            <a:off x="576" y="238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" name="Line 64">
            <a:extLst>
              <a:ext uri="{FF2B5EF4-FFF2-40B4-BE49-F238E27FC236}">
                <a16:creationId xmlns:a16="http://schemas.microsoft.com/office/drawing/2014/main" id="{9077329C-302F-4BB2-9CB1-236FD4A12C22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255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" name="Line 65">
            <a:extLst>
              <a:ext uri="{FF2B5EF4-FFF2-40B4-BE49-F238E27FC236}">
                <a16:creationId xmlns:a16="http://schemas.microsoft.com/office/drawing/2014/main" id="{F63CF1A2-47E4-4583-AFEF-66B2FB2260B7}"/>
              </a:ext>
            </a:extLst>
          </xdr:cNvPr>
          <xdr:cNvSpPr>
            <a:spLocks noChangeShapeType="1"/>
          </xdr:cNvSpPr>
        </xdr:nvSpPr>
        <xdr:spPr bwMode="auto">
          <a:xfrm>
            <a:off x="576" y="272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" name="Line 66">
            <a:extLst>
              <a:ext uri="{FF2B5EF4-FFF2-40B4-BE49-F238E27FC236}">
                <a16:creationId xmlns:a16="http://schemas.microsoft.com/office/drawing/2014/main" id="{DFC49083-607F-4170-BC79-B75342A4B91E}"/>
              </a:ext>
            </a:extLst>
          </xdr:cNvPr>
          <xdr:cNvSpPr>
            <a:spLocks noChangeShapeType="1"/>
          </xdr:cNvSpPr>
        </xdr:nvSpPr>
        <xdr:spPr bwMode="auto">
          <a:xfrm>
            <a:off x="576" y="170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" name="Line 67">
            <a:extLst>
              <a:ext uri="{FF2B5EF4-FFF2-40B4-BE49-F238E27FC236}">
                <a16:creationId xmlns:a16="http://schemas.microsoft.com/office/drawing/2014/main" id="{C7F9F27C-6339-499A-9611-807C626E49B1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87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" name="Line 68">
            <a:extLst>
              <a:ext uri="{FF2B5EF4-FFF2-40B4-BE49-F238E27FC236}">
                <a16:creationId xmlns:a16="http://schemas.microsoft.com/office/drawing/2014/main" id="{256E1248-3C2F-45CD-85BC-99A839BF050D}"/>
              </a:ext>
            </a:extLst>
          </xdr:cNvPr>
          <xdr:cNvSpPr>
            <a:spLocks noChangeShapeType="1"/>
          </xdr:cNvSpPr>
        </xdr:nvSpPr>
        <xdr:spPr bwMode="auto">
          <a:xfrm>
            <a:off x="576" y="136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" name="Line 69">
            <a:extLst>
              <a:ext uri="{FF2B5EF4-FFF2-40B4-BE49-F238E27FC236}">
                <a16:creationId xmlns:a16="http://schemas.microsoft.com/office/drawing/2014/main" id="{6E4906CB-A390-4BD8-A6BC-5F75E0C401F7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53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" name="Line 70">
            <a:extLst>
              <a:ext uri="{FF2B5EF4-FFF2-40B4-BE49-F238E27FC236}">
                <a16:creationId xmlns:a16="http://schemas.microsoft.com/office/drawing/2014/main" id="{A91A653B-1502-449F-8D7F-CD2823260503}"/>
              </a:ext>
            </a:extLst>
          </xdr:cNvPr>
          <xdr:cNvSpPr>
            <a:spLocks noChangeShapeType="1"/>
          </xdr:cNvSpPr>
        </xdr:nvSpPr>
        <xdr:spPr bwMode="auto">
          <a:xfrm>
            <a:off x="576" y="102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" name="Line 71">
            <a:extLst>
              <a:ext uri="{FF2B5EF4-FFF2-40B4-BE49-F238E27FC236}">
                <a16:creationId xmlns:a16="http://schemas.microsoft.com/office/drawing/2014/main" id="{EA1B1A4F-723D-4442-8F48-BD32EE8C7D3E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19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177165</xdr:colOff>
      <xdr:row>33</xdr:row>
      <xdr:rowOff>30479</xdr:rowOff>
    </xdr:from>
    <xdr:to>
      <xdr:col>5</xdr:col>
      <xdr:colOff>519332</xdr:colOff>
      <xdr:row>35</xdr:row>
      <xdr:rowOff>144780</xdr:rowOff>
    </xdr:to>
    <xdr:grpSp>
      <xdr:nvGrpSpPr>
        <xdr:cNvPr id="80" name="Group 60">
          <a:extLst>
            <a:ext uri="{FF2B5EF4-FFF2-40B4-BE49-F238E27FC236}">
              <a16:creationId xmlns:a16="http://schemas.microsoft.com/office/drawing/2014/main" id="{0A9FF4A7-8213-454A-8DF5-8A2FE9AEDF85}"/>
            </a:ext>
          </a:extLst>
        </xdr:cNvPr>
        <xdr:cNvGrpSpPr>
          <a:grpSpLocks/>
        </xdr:cNvGrpSpPr>
      </xdr:nvGrpSpPr>
      <xdr:grpSpPr bwMode="auto">
        <a:xfrm>
          <a:off x="3314812" y="6422314"/>
          <a:ext cx="342167" cy="472890"/>
          <a:chOff x="576" y="102"/>
          <a:chExt cx="129" cy="187"/>
        </a:xfrm>
      </xdr:grpSpPr>
      <xdr:sp macro="" textlink="">
        <xdr:nvSpPr>
          <xdr:cNvPr id="81" name="Line 61">
            <a:extLst>
              <a:ext uri="{FF2B5EF4-FFF2-40B4-BE49-F238E27FC236}">
                <a16:creationId xmlns:a16="http://schemas.microsoft.com/office/drawing/2014/main" id="{0DAFD2EB-D852-4629-985B-B3FE6E8A2AF8}"/>
              </a:ext>
            </a:extLst>
          </xdr:cNvPr>
          <xdr:cNvSpPr>
            <a:spLocks noChangeShapeType="1"/>
          </xdr:cNvSpPr>
        </xdr:nvSpPr>
        <xdr:spPr bwMode="auto">
          <a:xfrm>
            <a:off x="576" y="204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" name="Line 62">
            <a:extLst>
              <a:ext uri="{FF2B5EF4-FFF2-40B4-BE49-F238E27FC236}">
                <a16:creationId xmlns:a16="http://schemas.microsoft.com/office/drawing/2014/main" id="{18B418A7-7FB8-4244-9698-3ECE43ECB795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221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" name="Line 63">
            <a:extLst>
              <a:ext uri="{FF2B5EF4-FFF2-40B4-BE49-F238E27FC236}">
                <a16:creationId xmlns:a16="http://schemas.microsoft.com/office/drawing/2014/main" id="{0AC65F32-BA79-4C77-8FA1-039B2EA5FBC3}"/>
              </a:ext>
            </a:extLst>
          </xdr:cNvPr>
          <xdr:cNvSpPr>
            <a:spLocks noChangeShapeType="1"/>
          </xdr:cNvSpPr>
        </xdr:nvSpPr>
        <xdr:spPr bwMode="auto">
          <a:xfrm>
            <a:off x="576" y="238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" name="Line 64">
            <a:extLst>
              <a:ext uri="{FF2B5EF4-FFF2-40B4-BE49-F238E27FC236}">
                <a16:creationId xmlns:a16="http://schemas.microsoft.com/office/drawing/2014/main" id="{0747CDB9-B902-4352-AB96-EDE3946C4BFD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255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" name="Line 65">
            <a:extLst>
              <a:ext uri="{FF2B5EF4-FFF2-40B4-BE49-F238E27FC236}">
                <a16:creationId xmlns:a16="http://schemas.microsoft.com/office/drawing/2014/main" id="{8D6E5A2D-2DBE-43A4-B85C-3C1D6910A552}"/>
              </a:ext>
            </a:extLst>
          </xdr:cNvPr>
          <xdr:cNvSpPr>
            <a:spLocks noChangeShapeType="1"/>
          </xdr:cNvSpPr>
        </xdr:nvSpPr>
        <xdr:spPr bwMode="auto">
          <a:xfrm>
            <a:off x="576" y="272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" name="Line 66">
            <a:extLst>
              <a:ext uri="{FF2B5EF4-FFF2-40B4-BE49-F238E27FC236}">
                <a16:creationId xmlns:a16="http://schemas.microsoft.com/office/drawing/2014/main" id="{55B23CA5-A563-40E8-9016-E0E8113BFF21}"/>
              </a:ext>
            </a:extLst>
          </xdr:cNvPr>
          <xdr:cNvSpPr>
            <a:spLocks noChangeShapeType="1"/>
          </xdr:cNvSpPr>
        </xdr:nvSpPr>
        <xdr:spPr bwMode="auto">
          <a:xfrm>
            <a:off x="576" y="170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" name="Line 67">
            <a:extLst>
              <a:ext uri="{FF2B5EF4-FFF2-40B4-BE49-F238E27FC236}">
                <a16:creationId xmlns:a16="http://schemas.microsoft.com/office/drawing/2014/main" id="{0A6E8468-7F16-43F5-ACDA-543A02CC1330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87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" name="Line 68">
            <a:extLst>
              <a:ext uri="{FF2B5EF4-FFF2-40B4-BE49-F238E27FC236}">
                <a16:creationId xmlns:a16="http://schemas.microsoft.com/office/drawing/2014/main" id="{5E86DB0F-5F32-485E-ABBB-8CCFAC199E4E}"/>
              </a:ext>
            </a:extLst>
          </xdr:cNvPr>
          <xdr:cNvSpPr>
            <a:spLocks noChangeShapeType="1"/>
          </xdr:cNvSpPr>
        </xdr:nvSpPr>
        <xdr:spPr bwMode="auto">
          <a:xfrm>
            <a:off x="576" y="136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" name="Line 69">
            <a:extLst>
              <a:ext uri="{FF2B5EF4-FFF2-40B4-BE49-F238E27FC236}">
                <a16:creationId xmlns:a16="http://schemas.microsoft.com/office/drawing/2014/main" id="{B643D186-E25C-42DB-AC98-DB431EAAD6E1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53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" name="Line 70">
            <a:extLst>
              <a:ext uri="{FF2B5EF4-FFF2-40B4-BE49-F238E27FC236}">
                <a16:creationId xmlns:a16="http://schemas.microsoft.com/office/drawing/2014/main" id="{03CDE615-23F9-4FC7-8F8D-30F8B9DC25DC}"/>
              </a:ext>
            </a:extLst>
          </xdr:cNvPr>
          <xdr:cNvSpPr>
            <a:spLocks noChangeShapeType="1"/>
          </xdr:cNvSpPr>
        </xdr:nvSpPr>
        <xdr:spPr bwMode="auto">
          <a:xfrm>
            <a:off x="576" y="102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" name="Line 71">
            <a:extLst>
              <a:ext uri="{FF2B5EF4-FFF2-40B4-BE49-F238E27FC236}">
                <a16:creationId xmlns:a16="http://schemas.microsoft.com/office/drawing/2014/main" id="{63210C07-EDF9-4BCD-B7D0-032D358EFA2E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19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4</xdr:col>
      <xdr:colOff>26505</xdr:colOff>
      <xdr:row>13</xdr:row>
      <xdr:rowOff>85808</xdr:rowOff>
    </xdr:from>
    <xdr:to>
      <xdr:col>4</xdr:col>
      <xdr:colOff>148435</xdr:colOff>
      <xdr:row>15</xdr:row>
      <xdr:rowOff>65789</xdr:rowOff>
    </xdr:to>
    <xdr:sp macro="" textlink="">
      <xdr:nvSpPr>
        <xdr:cNvPr id="67" name="Freeform 44">
          <a:extLst>
            <a:ext uri="{FF2B5EF4-FFF2-40B4-BE49-F238E27FC236}">
              <a16:creationId xmlns:a16="http://schemas.microsoft.com/office/drawing/2014/main" id="{5B82D1D4-1FF7-4605-BE83-F50665099FA4}"/>
            </a:ext>
          </a:extLst>
        </xdr:cNvPr>
        <xdr:cNvSpPr/>
      </xdr:nvSpPr>
      <xdr:spPr>
        <a:xfrm>
          <a:off x="2173357" y="2709738"/>
          <a:ext cx="121930" cy="324538"/>
        </a:xfrm>
        <a:custGeom>
          <a:avLst/>
          <a:gdLst>
            <a:gd name="connsiteX0" fmla="*/ 0 w 125016"/>
            <a:gd name="connsiteY0" fmla="*/ 0 h 196453"/>
            <a:gd name="connsiteX1" fmla="*/ 125016 w 125016"/>
            <a:gd name="connsiteY1" fmla="*/ 0 h 196453"/>
            <a:gd name="connsiteX2" fmla="*/ 125016 w 125016"/>
            <a:gd name="connsiteY2" fmla="*/ 196453 h 19645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25016" h="196453">
              <a:moveTo>
                <a:pt x="0" y="0"/>
              </a:moveTo>
              <a:lnTo>
                <a:pt x="125016" y="0"/>
              </a:lnTo>
              <a:lnTo>
                <a:pt x="125016" y="196453"/>
              </a:lnTo>
            </a:path>
          </a:pathLst>
        </a:custGeom>
        <a:noFill/>
        <a:ln w="12700">
          <a:solidFill>
            <a:schemeClr val="tx1"/>
          </a:solidFill>
        </a:ln>
        <a:scene3d>
          <a:camera prst="orthographicFront">
            <a:rot lat="0" lon="21299999" rev="0"/>
          </a:camera>
          <a:lightRig rig="threePt" dir="t"/>
        </a:scene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`</a:t>
          </a:r>
        </a:p>
      </xdr:txBody>
    </xdr:sp>
    <xdr:clientData/>
  </xdr:twoCellAnchor>
  <xdr:twoCellAnchor>
    <xdr:from>
      <xdr:col>5</xdr:col>
      <xdr:colOff>177165</xdr:colOff>
      <xdr:row>33</xdr:row>
      <xdr:rowOff>30479</xdr:rowOff>
    </xdr:from>
    <xdr:to>
      <xdr:col>5</xdr:col>
      <xdr:colOff>519332</xdr:colOff>
      <xdr:row>35</xdr:row>
      <xdr:rowOff>144780</xdr:rowOff>
    </xdr:to>
    <xdr:grpSp>
      <xdr:nvGrpSpPr>
        <xdr:cNvPr id="68" name="Group 60">
          <a:extLst>
            <a:ext uri="{FF2B5EF4-FFF2-40B4-BE49-F238E27FC236}">
              <a16:creationId xmlns:a16="http://schemas.microsoft.com/office/drawing/2014/main" id="{AE85FB92-39EA-40D7-8E8E-52587BE98BA2}"/>
            </a:ext>
          </a:extLst>
        </xdr:cNvPr>
        <xdr:cNvGrpSpPr>
          <a:grpSpLocks/>
        </xdr:cNvGrpSpPr>
      </xdr:nvGrpSpPr>
      <xdr:grpSpPr bwMode="auto">
        <a:xfrm>
          <a:off x="3314812" y="6422314"/>
          <a:ext cx="342167" cy="472890"/>
          <a:chOff x="576" y="102"/>
          <a:chExt cx="129" cy="187"/>
        </a:xfrm>
      </xdr:grpSpPr>
      <xdr:sp macro="" textlink="">
        <xdr:nvSpPr>
          <xdr:cNvPr id="69" name="Line 61">
            <a:extLst>
              <a:ext uri="{FF2B5EF4-FFF2-40B4-BE49-F238E27FC236}">
                <a16:creationId xmlns:a16="http://schemas.microsoft.com/office/drawing/2014/main" id="{9223D45D-8CC5-4B63-9C07-97C7BAEDE988}"/>
              </a:ext>
            </a:extLst>
          </xdr:cNvPr>
          <xdr:cNvSpPr>
            <a:spLocks noChangeShapeType="1"/>
          </xdr:cNvSpPr>
        </xdr:nvSpPr>
        <xdr:spPr bwMode="auto">
          <a:xfrm>
            <a:off x="576" y="204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" name="Line 62">
            <a:extLst>
              <a:ext uri="{FF2B5EF4-FFF2-40B4-BE49-F238E27FC236}">
                <a16:creationId xmlns:a16="http://schemas.microsoft.com/office/drawing/2014/main" id="{C8673835-E4B6-42AC-AC29-F289365AF5A0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221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" name="Line 63">
            <a:extLst>
              <a:ext uri="{FF2B5EF4-FFF2-40B4-BE49-F238E27FC236}">
                <a16:creationId xmlns:a16="http://schemas.microsoft.com/office/drawing/2014/main" id="{12EB605F-9F47-4A1C-830C-D02BDC884A56}"/>
              </a:ext>
            </a:extLst>
          </xdr:cNvPr>
          <xdr:cNvSpPr>
            <a:spLocks noChangeShapeType="1"/>
          </xdr:cNvSpPr>
        </xdr:nvSpPr>
        <xdr:spPr bwMode="auto">
          <a:xfrm>
            <a:off x="576" y="238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" name="Line 64">
            <a:extLst>
              <a:ext uri="{FF2B5EF4-FFF2-40B4-BE49-F238E27FC236}">
                <a16:creationId xmlns:a16="http://schemas.microsoft.com/office/drawing/2014/main" id="{E12ACBE5-89F8-4A09-B58B-F804A5E415C4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255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" name="Line 65">
            <a:extLst>
              <a:ext uri="{FF2B5EF4-FFF2-40B4-BE49-F238E27FC236}">
                <a16:creationId xmlns:a16="http://schemas.microsoft.com/office/drawing/2014/main" id="{4D6CF12A-943A-4BE5-9CA0-44B76471319D}"/>
              </a:ext>
            </a:extLst>
          </xdr:cNvPr>
          <xdr:cNvSpPr>
            <a:spLocks noChangeShapeType="1"/>
          </xdr:cNvSpPr>
        </xdr:nvSpPr>
        <xdr:spPr bwMode="auto">
          <a:xfrm>
            <a:off x="576" y="272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" name="Line 66">
            <a:extLst>
              <a:ext uri="{FF2B5EF4-FFF2-40B4-BE49-F238E27FC236}">
                <a16:creationId xmlns:a16="http://schemas.microsoft.com/office/drawing/2014/main" id="{95ACEA65-8769-414A-AD8E-B1DA64B8229C}"/>
              </a:ext>
            </a:extLst>
          </xdr:cNvPr>
          <xdr:cNvSpPr>
            <a:spLocks noChangeShapeType="1"/>
          </xdr:cNvSpPr>
        </xdr:nvSpPr>
        <xdr:spPr bwMode="auto">
          <a:xfrm>
            <a:off x="576" y="170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" name="Line 67">
            <a:extLst>
              <a:ext uri="{FF2B5EF4-FFF2-40B4-BE49-F238E27FC236}">
                <a16:creationId xmlns:a16="http://schemas.microsoft.com/office/drawing/2014/main" id="{3F97A49A-CA36-4D4D-9DFC-DF7759622D05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87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" name="Line 68">
            <a:extLst>
              <a:ext uri="{FF2B5EF4-FFF2-40B4-BE49-F238E27FC236}">
                <a16:creationId xmlns:a16="http://schemas.microsoft.com/office/drawing/2014/main" id="{F564A6B5-872A-4EEF-85D4-52779874FF8A}"/>
              </a:ext>
            </a:extLst>
          </xdr:cNvPr>
          <xdr:cNvSpPr>
            <a:spLocks noChangeShapeType="1"/>
          </xdr:cNvSpPr>
        </xdr:nvSpPr>
        <xdr:spPr bwMode="auto">
          <a:xfrm>
            <a:off x="576" y="136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" name="Line 69">
            <a:extLst>
              <a:ext uri="{FF2B5EF4-FFF2-40B4-BE49-F238E27FC236}">
                <a16:creationId xmlns:a16="http://schemas.microsoft.com/office/drawing/2014/main" id="{42F802B9-C3EE-4FAF-AF3E-4D8DB836269D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53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" name="Line 70">
            <a:extLst>
              <a:ext uri="{FF2B5EF4-FFF2-40B4-BE49-F238E27FC236}">
                <a16:creationId xmlns:a16="http://schemas.microsoft.com/office/drawing/2014/main" id="{CB32DF69-4E5E-4BB9-8208-47A5B04066A9}"/>
              </a:ext>
            </a:extLst>
          </xdr:cNvPr>
          <xdr:cNvSpPr>
            <a:spLocks noChangeShapeType="1"/>
          </xdr:cNvSpPr>
        </xdr:nvSpPr>
        <xdr:spPr bwMode="auto">
          <a:xfrm>
            <a:off x="576" y="102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" name="Line 71">
            <a:extLst>
              <a:ext uri="{FF2B5EF4-FFF2-40B4-BE49-F238E27FC236}">
                <a16:creationId xmlns:a16="http://schemas.microsoft.com/office/drawing/2014/main" id="{57DFE920-2524-4B52-8709-B8952CBFA2F0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19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4</xdr:col>
      <xdr:colOff>39172</xdr:colOff>
      <xdr:row>10</xdr:row>
      <xdr:rowOff>62132</xdr:rowOff>
    </xdr:from>
    <xdr:to>
      <xdr:col>4</xdr:col>
      <xdr:colOff>42203</xdr:colOff>
      <xdr:row>12</xdr:row>
      <xdr:rowOff>77153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id="{6D9F5205-7BEF-4AF9-9631-301C09400779}"/>
            </a:ext>
          </a:extLst>
        </xdr:cNvPr>
        <xdr:cNvCxnSpPr/>
      </xdr:nvCxnSpPr>
      <xdr:spPr>
        <a:xfrm flipH="1">
          <a:off x="2858572" y="2369903"/>
          <a:ext cx="3031" cy="49399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177165</xdr:colOff>
      <xdr:row>25</xdr:row>
      <xdr:rowOff>30479</xdr:rowOff>
    </xdr:from>
    <xdr:to>
      <xdr:col>5</xdr:col>
      <xdr:colOff>519332</xdr:colOff>
      <xdr:row>27</xdr:row>
      <xdr:rowOff>144780</xdr:rowOff>
    </xdr:to>
    <xdr:grpSp>
      <xdr:nvGrpSpPr>
        <xdr:cNvPr id="41" name="Group 60">
          <a:extLst>
            <a:ext uri="{FF2B5EF4-FFF2-40B4-BE49-F238E27FC236}">
              <a16:creationId xmlns:a16="http://schemas.microsoft.com/office/drawing/2014/main" id="{0FC8A1AD-890D-4F1C-B8D7-9B1C3403400F}"/>
            </a:ext>
          </a:extLst>
        </xdr:cNvPr>
        <xdr:cNvGrpSpPr>
          <a:grpSpLocks/>
        </xdr:cNvGrpSpPr>
      </xdr:nvGrpSpPr>
      <xdr:grpSpPr bwMode="auto">
        <a:xfrm>
          <a:off x="3314812" y="4987961"/>
          <a:ext cx="342167" cy="472890"/>
          <a:chOff x="576" y="102"/>
          <a:chExt cx="129" cy="187"/>
        </a:xfrm>
      </xdr:grpSpPr>
      <xdr:sp macro="" textlink="">
        <xdr:nvSpPr>
          <xdr:cNvPr id="42" name="Line 61">
            <a:extLst>
              <a:ext uri="{FF2B5EF4-FFF2-40B4-BE49-F238E27FC236}">
                <a16:creationId xmlns:a16="http://schemas.microsoft.com/office/drawing/2014/main" id="{EC8B1460-9273-43FC-8955-ED49976E0761}"/>
              </a:ext>
            </a:extLst>
          </xdr:cNvPr>
          <xdr:cNvSpPr>
            <a:spLocks noChangeShapeType="1"/>
          </xdr:cNvSpPr>
        </xdr:nvSpPr>
        <xdr:spPr bwMode="auto">
          <a:xfrm>
            <a:off x="576" y="204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" name="Line 62">
            <a:extLst>
              <a:ext uri="{FF2B5EF4-FFF2-40B4-BE49-F238E27FC236}">
                <a16:creationId xmlns:a16="http://schemas.microsoft.com/office/drawing/2014/main" id="{249367C2-0C60-432E-996E-8EA4CAC9E384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221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" name="Line 63">
            <a:extLst>
              <a:ext uri="{FF2B5EF4-FFF2-40B4-BE49-F238E27FC236}">
                <a16:creationId xmlns:a16="http://schemas.microsoft.com/office/drawing/2014/main" id="{54500C4E-ADB3-42F9-9FAF-49E4A5E6CDF9}"/>
              </a:ext>
            </a:extLst>
          </xdr:cNvPr>
          <xdr:cNvSpPr>
            <a:spLocks noChangeShapeType="1"/>
          </xdr:cNvSpPr>
        </xdr:nvSpPr>
        <xdr:spPr bwMode="auto">
          <a:xfrm>
            <a:off x="576" y="238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" name="Line 64">
            <a:extLst>
              <a:ext uri="{FF2B5EF4-FFF2-40B4-BE49-F238E27FC236}">
                <a16:creationId xmlns:a16="http://schemas.microsoft.com/office/drawing/2014/main" id="{A80F7185-2EC8-469F-BDD4-D15FC21BEB08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255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" name="Line 65">
            <a:extLst>
              <a:ext uri="{FF2B5EF4-FFF2-40B4-BE49-F238E27FC236}">
                <a16:creationId xmlns:a16="http://schemas.microsoft.com/office/drawing/2014/main" id="{E37AC1CE-083F-48DE-A52A-8131CEB45AE4}"/>
              </a:ext>
            </a:extLst>
          </xdr:cNvPr>
          <xdr:cNvSpPr>
            <a:spLocks noChangeShapeType="1"/>
          </xdr:cNvSpPr>
        </xdr:nvSpPr>
        <xdr:spPr bwMode="auto">
          <a:xfrm>
            <a:off x="576" y="272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" name="Line 66">
            <a:extLst>
              <a:ext uri="{FF2B5EF4-FFF2-40B4-BE49-F238E27FC236}">
                <a16:creationId xmlns:a16="http://schemas.microsoft.com/office/drawing/2014/main" id="{999F84B6-3C9B-47E9-BFAE-1E5CEB28DF35}"/>
              </a:ext>
            </a:extLst>
          </xdr:cNvPr>
          <xdr:cNvSpPr>
            <a:spLocks noChangeShapeType="1"/>
          </xdr:cNvSpPr>
        </xdr:nvSpPr>
        <xdr:spPr bwMode="auto">
          <a:xfrm>
            <a:off x="576" y="170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" name="Line 67">
            <a:extLst>
              <a:ext uri="{FF2B5EF4-FFF2-40B4-BE49-F238E27FC236}">
                <a16:creationId xmlns:a16="http://schemas.microsoft.com/office/drawing/2014/main" id="{37E15237-EC4F-4CC5-90FF-34748DA1A7E0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87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" name="Line 68">
            <a:extLst>
              <a:ext uri="{FF2B5EF4-FFF2-40B4-BE49-F238E27FC236}">
                <a16:creationId xmlns:a16="http://schemas.microsoft.com/office/drawing/2014/main" id="{5C0D3A36-5CEE-4D23-A13A-32712C88E9B5}"/>
              </a:ext>
            </a:extLst>
          </xdr:cNvPr>
          <xdr:cNvSpPr>
            <a:spLocks noChangeShapeType="1"/>
          </xdr:cNvSpPr>
        </xdr:nvSpPr>
        <xdr:spPr bwMode="auto">
          <a:xfrm>
            <a:off x="576" y="136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" name="Line 69">
            <a:extLst>
              <a:ext uri="{FF2B5EF4-FFF2-40B4-BE49-F238E27FC236}">
                <a16:creationId xmlns:a16="http://schemas.microsoft.com/office/drawing/2014/main" id="{24D5BD9C-AA8A-499B-A90C-2B1BF9881413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53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" name="Line 70">
            <a:extLst>
              <a:ext uri="{FF2B5EF4-FFF2-40B4-BE49-F238E27FC236}">
                <a16:creationId xmlns:a16="http://schemas.microsoft.com/office/drawing/2014/main" id="{D576F3EE-2D68-4036-A4CF-DE0F7A9756B9}"/>
              </a:ext>
            </a:extLst>
          </xdr:cNvPr>
          <xdr:cNvSpPr>
            <a:spLocks noChangeShapeType="1"/>
          </xdr:cNvSpPr>
        </xdr:nvSpPr>
        <xdr:spPr bwMode="auto">
          <a:xfrm>
            <a:off x="576" y="102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" name="Line 71">
            <a:extLst>
              <a:ext uri="{FF2B5EF4-FFF2-40B4-BE49-F238E27FC236}">
                <a16:creationId xmlns:a16="http://schemas.microsoft.com/office/drawing/2014/main" id="{664ACAD0-6B0F-4FCC-AA34-E5F5CBAD7C6C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19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177165</xdr:colOff>
      <xdr:row>25</xdr:row>
      <xdr:rowOff>30479</xdr:rowOff>
    </xdr:from>
    <xdr:to>
      <xdr:col>5</xdr:col>
      <xdr:colOff>519332</xdr:colOff>
      <xdr:row>27</xdr:row>
      <xdr:rowOff>144780</xdr:rowOff>
    </xdr:to>
    <xdr:grpSp>
      <xdr:nvGrpSpPr>
        <xdr:cNvPr id="53" name="Group 60">
          <a:extLst>
            <a:ext uri="{FF2B5EF4-FFF2-40B4-BE49-F238E27FC236}">
              <a16:creationId xmlns:a16="http://schemas.microsoft.com/office/drawing/2014/main" id="{46BB6616-85C1-4E5F-A51B-0C8365EAF060}"/>
            </a:ext>
          </a:extLst>
        </xdr:cNvPr>
        <xdr:cNvGrpSpPr>
          <a:grpSpLocks/>
        </xdr:cNvGrpSpPr>
      </xdr:nvGrpSpPr>
      <xdr:grpSpPr bwMode="auto">
        <a:xfrm>
          <a:off x="3314812" y="4987961"/>
          <a:ext cx="342167" cy="472890"/>
          <a:chOff x="576" y="102"/>
          <a:chExt cx="129" cy="187"/>
        </a:xfrm>
      </xdr:grpSpPr>
      <xdr:sp macro="" textlink="">
        <xdr:nvSpPr>
          <xdr:cNvPr id="54" name="Line 61">
            <a:extLst>
              <a:ext uri="{FF2B5EF4-FFF2-40B4-BE49-F238E27FC236}">
                <a16:creationId xmlns:a16="http://schemas.microsoft.com/office/drawing/2014/main" id="{B8194093-4AA5-478E-90FF-B05532FB7B4D}"/>
              </a:ext>
            </a:extLst>
          </xdr:cNvPr>
          <xdr:cNvSpPr>
            <a:spLocks noChangeShapeType="1"/>
          </xdr:cNvSpPr>
        </xdr:nvSpPr>
        <xdr:spPr bwMode="auto">
          <a:xfrm>
            <a:off x="576" y="204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" name="Line 62">
            <a:extLst>
              <a:ext uri="{FF2B5EF4-FFF2-40B4-BE49-F238E27FC236}">
                <a16:creationId xmlns:a16="http://schemas.microsoft.com/office/drawing/2014/main" id="{E84FB77C-68AD-4D9E-B162-2F24493879A5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221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" name="Line 63">
            <a:extLst>
              <a:ext uri="{FF2B5EF4-FFF2-40B4-BE49-F238E27FC236}">
                <a16:creationId xmlns:a16="http://schemas.microsoft.com/office/drawing/2014/main" id="{7559B3CE-A95B-4BFD-943A-C63742BD33AE}"/>
              </a:ext>
            </a:extLst>
          </xdr:cNvPr>
          <xdr:cNvSpPr>
            <a:spLocks noChangeShapeType="1"/>
          </xdr:cNvSpPr>
        </xdr:nvSpPr>
        <xdr:spPr bwMode="auto">
          <a:xfrm>
            <a:off x="576" y="238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" name="Line 64">
            <a:extLst>
              <a:ext uri="{FF2B5EF4-FFF2-40B4-BE49-F238E27FC236}">
                <a16:creationId xmlns:a16="http://schemas.microsoft.com/office/drawing/2014/main" id="{D8ADA249-3566-4976-B34E-A09BEC1E0273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255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" name="Line 65">
            <a:extLst>
              <a:ext uri="{FF2B5EF4-FFF2-40B4-BE49-F238E27FC236}">
                <a16:creationId xmlns:a16="http://schemas.microsoft.com/office/drawing/2014/main" id="{9669D235-5924-45ED-AEF3-8B7F4AF78BED}"/>
              </a:ext>
            </a:extLst>
          </xdr:cNvPr>
          <xdr:cNvSpPr>
            <a:spLocks noChangeShapeType="1"/>
          </xdr:cNvSpPr>
        </xdr:nvSpPr>
        <xdr:spPr bwMode="auto">
          <a:xfrm>
            <a:off x="576" y="272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" name="Line 66">
            <a:extLst>
              <a:ext uri="{FF2B5EF4-FFF2-40B4-BE49-F238E27FC236}">
                <a16:creationId xmlns:a16="http://schemas.microsoft.com/office/drawing/2014/main" id="{2BC5D324-F705-4B26-9A47-B5BDB24C62D6}"/>
              </a:ext>
            </a:extLst>
          </xdr:cNvPr>
          <xdr:cNvSpPr>
            <a:spLocks noChangeShapeType="1"/>
          </xdr:cNvSpPr>
        </xdr:nvSpPr>
        <xdr:spPr bwMode="auto">
          <a:xfrm>
            <a:off x="576" y="170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" name="Line 67">
            <a:extLst>
              <a:ext uri="{FF2B5EF4-FFF2-40B4-BE49-F238E27FC236}">
                <a16:creationId xmlns:a16="http://schemas.microsoft.com/office/drawing/2014/main" id="{F7EA1E15-B8F7-43E2-94EF-7B41DC37835B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87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" name="Line 68">
            <a:extLst>
              <a:ext uri="{FF2B5EF4-FFF2-40B4-BE49-F238E27FC236}">
                <a16:creationId xmlns:a16="http://schemas.microsoft.com/office/drawing/2014/main" id="{2E7919FC-554B-4C95-9037-48819AA60ADF}"/>
              </a:ext>
            </a:extLst>
          </xdr:cNvPr>
          <xdr:cNvSpPr>
            <a:spLocks noChangeShapeType="1"/>
          </xdr:cNvSpPr>
        </xdr:nvSpPr>
        <xdr:spPr bwMode="auto">
          <a:xfrm>
            <a:off x="576" y="136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" name="Line 69">
            <a:extLst>
              <a:ext uri="{FF2B5EF4-FFF2-40B4-BE49-F238E27FC236}">
                <a16:creationId xmlns:a16="http://schemas.microsoft.com/office/drawing/2014/main" id="{2C8D660C-EC49-4B07-8DA7-117B6506521D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53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" name="Line 70">
            <a:extLst>
              <a:ext uri="{FF2B5EF4-FFF2-40B4-BE49-F238E27FC236}">
                <a16:creationId xmlns:a16="http://schemas.microsoft.com/office/drawing/2014/main" id="{CC5366C3-CFA6-4F11-AD91-81F3B4388DBE}"/>
              </a:ext>
            </a:extLst>
          </xdr:cNvPr>
          <xdr:cNvSpPr>
            <a:spLocks noChangeShapeType="1"/>
          </xdr:cNvSpPr>
        </xdr:nvSpPr>
        <xdr:spPr bwMode="auto">
          <a:xfrm>
            <a:off x="576" y="102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" name="Line 71">
            <a:extLst>
              <a:ext uri="{FF2B5EF4-FFF2-40B4-BE49-F238E27FC236}">
                <a16:creationId xmlns:a16="http://schemas.microsoft.com/office/drawing/2014/main" id="{06E43E9B-064E-4F60-9F86-0EDA8880CAC4}"/>
              </a:ext>
            </a:extLst>
          </xdr:cNvPr>
          <xdr:cNvSpPr>
            <a:spLocks noChangeShapeType="1"/>
          </xdr:cNvSpPr>
        </xdr:nvSpPr>
        <xdr:spPr bwMode="auto">
          <a:xfrm flipV="1">
            <a:off x="576" y="119"/>
            <a:ext cx="129" cy="17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%203\Makran%20Coastal%20Rd%20Project\IPC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lam%20Khan%20Brothers\Kalma%20Chowk%20Project\4th%20qtr%202010%20(Rate%20Analysi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xcel%20Files\Baber%20-%20O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IFTI\PLN-REP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up"/>
      <sheetName val="Cover"/>
      <sheetName val="Grand"/>
      <sheetName val="BOQ"/>
      <sheetName val="Tree Cutting"/>
      <sheetName val="DL S.base "/>
      <sheetName val="S.base  "/>
      <sheetName val="Aggat. base  "/>
      <sheetName val="Prime Coat"/>
      <sheetName val="Wearing Cour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heet2"/>
      <sheetName val="101"/>
      <sheetName val="102a"/>
      <sheetName val="102b"/>
      <sheetName val="102c"/>
      <sheetName val="104"/>
      <sheetName val="tepa unsuitable"/>
      <sheetName val="106a"/>
      <sheetName val="107a"/>
      <sheetName val="107d"/>
      <sheetName val="107di"/>
      <sheetName val="107e"/>
      <sheetName val="107f"/>
      <sheetName val="108a"/>
      <sheetName val="108c"/>
      <sheetName val="108d"/>
      <sheetName val="108f"/>
      <sheetName val="109a"/>
      <sheetName val="SP-118"/>
      <sheetName val="201a"/>
      <sheetName val="201"/>
      <sheetName val="202"/>
      <sheetName val="203b"/>
      <sheetName val="206"/>
      <sheetName val="207a"/>
      <sheetName val="207b"/>
      <sheetName val="tepa disment"/>
      <sheetName val="209b"/>
      <sheetName val="302a"/>
      <sheetName val="303a"/>
      <sheetName val="305a"/>
      <sheetName val="401b"/>
      <sheetName val="401a1(ii)"/>
      <sheetName val="401a1(iii)"/>
      <sheetName val="401a2(ii)"/>
      <sheetName val="401a2(iii)"/>
      <sheetName val="401a3(i)"/>
      <sheetName val="401a3(ii)"/>
      <sheetName val="401a3(iii)"/>
      <sheetName val="401d"/>
      <sheetName val="401gi(1)"/>
      <sheetName val="401gi(3)"/>
      <sheetName val="401giii(1)"/>
      <sheetName val="401f"/>
      <sheetName val="401g"/>
      <sheetName val="404a"/>
      <sheetName val="404b"/>
      <sheetName val="405a"/>
      <sheetName val="405b"/>
      <sheetName val="406a"/>
      <sheetName val="406a(i)"/>
      <sheetName val="406b"/>
      <sheetName val="406e"/>
      <sheetName val="406e (2)"/>
      <sheetName val="406d"/>
      <sheetName val="407d1"/>
      <sheetName val="407d2"/>
      <sheetName val="407d3"/>
      <sheetName val="407j"/>
      <sheetName val="407f"/>
      <sheetName val="407m"/>
      <sheetName val="407n"/>
      <sheetName val="410a"/>
      <sheetName val="411g"/>
      <sheetName val="413c"/>
      <sheetName val="SP-414"/>
      <sheetName val="415c"/>
      <sheetName val="Sp-416"/>
      <sheetName val="SP-420"/>
      <sheetName val="501p"/>
      <sheetName val="501q"/>
      <sheetName val="501n"/>
      <sheetName val="501L"/>
      <sheetName val="509a"/>
      <sheetName val="509d"/>
      <sheetName val="510a"/>
      <sheetName val="510b"/>
      <sheetName val="510c"/>
      <sheetName val="cs 14"/>
      <sheetName val="SP-514a"/>
      <sheetName val="kerb stone"/>
      <sheetName val="607a"/>
      <sheetName val="607b"/>
      <sheetName val="607ci"/>
      <sheetName val="607cii"/>
      <sheetName val="608i"/>
      <sheetName val="608j"/>
      <sheetName val="single"/>
      <sheetName val="Double"/>
      <sheetName val="SP 614 (i)"/>
      <sheetName val="tuff tiles"/>
      <sheetName val="Manhole Percast"/>
      <sheetName val="Manhole Cast in Situ"/>
      <sheetName val="Man Hole (Brick Work) 6 M Depth"/>
      <sheetName val="SP-417a"/>
      <sheetName val="SP-417c"/>
      <sheetName val="Break Down-Reinforcement Earth"/>
      <sheetName val="Code"/>
      <sheetName val="413b"/>
      <sheetName val="413d"/>
      <sheetName val="418a"/>
      <sheetName val="418b"/>
      <sheetName val="SP-419"/>
      <sheetName val="611a"/>
      <sheetName val="SP-613(Type-IA)"/>
      <sheetName val="SP-613(Type-IB)"/>
      <sheetName val="SP-613(Type-IC)"/>
      <sheetName val="SP-613(Type-II)"/>
      <sheetName val="SP-613(Type-IV)"/>
      <sheetName val="SP-613(Type-IV) (2)"/>
      <sheetName val="SP 617 (i)"/>
      <sheetName val="SP 617 (ii)"/>
      <sheetName val="SP 617 (iii)"/>
      <sheetName val="SP 618i"/>
      <sheetName val="SP 618ii"/>
      <sheetName val="SP-620"/>
      <sheetName val="801a"/>
      <sheetName val="801b"/>
      <sheetName val="802a"/>
      <sheetName val="802b"/>
      <sheetName val="803a"/>
      <sheetName val="803b"/>
      <sheetName val="804a"/>
      <sheetName val="804b"/>
      <sheetName val="804c"/>
      <sheetName val="804d"/>
      <sheetName val="805"/>
      <sheetName val="806a"/>
      <sheetName val="806b"/>
      <sheetName val="Transformer"/>
      <sheetName val="901.1 b"/>
      <sheetName val="902.10"/>
      <sheetName val="901.1a"/>
      <sheetName val="901.2"/>
      <sheetName val="901.3"/>
      <sheetName val="901.1 Pump"/>
      <sheetName val="901.2 Pump"/>
      <sheetName val="901.3 Chain Pully"/>
      <sheetName val="902.4"/>
      <sheetName val="902.4 (2)"/>
      <sheetName val="903.1"/>
      <sheetName val="903.2"/>
      <sheetName val="Box Culvert (Precast)"/>
      <sheetName val="Box Culvert (Cast in Situ)"/>
      <sheetName val="SP-615"/>
      <sheetName val="SP 616 (i)"/>
      <sheetName val="SP 616 (ii)"/>
      <sheetName val="SP 616 (iii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>
        <row r="3">
          <cell r="A3">
            <v>1</v>
          </cell>
          <cell r="B3" t="str">
            <v>Site Engineer</v>
          </cell>
          <cell r="C3">
            <v>80</v>
          </cell>
        </row>
        <row r="4">
          <cell r="A4">
            <v>2</v>
          </cell>
          <cell r="B4" t="str">
            <v>Concrete Plant Engineer</v>
          </cell>
          <cell r="C4">
            <v>80</v>
          </cell>
        </row>
        <row r="5">
          <cell r="A5">
            <v>3</v>
          </cell>
          <cell r="B5" t="str">
            <v>Asphalt Plant Engineer</v>
          </cell>
          <cell r="C5">
            <v>80</v>
          </cell>
        </row>
        <row r="6">
          <cell r="A6">
            <v>4</v>
          </cell>
          <cell r="B6" t="str">
            <v>Foreman Concrete</v>
          </cell>
          <cell r="C6">
            <v>50</v>
          </cell>
        </row>
        <row r="7">
          <cell r="A7">
            <v>5</v>
          </cell>
          <cell r="B7" t="str">
            <v>Foreman Earthwork</v>
          </cell>
          <cell r="C7">
            <v>45</v>
          </cell>
        </row>
        <row r="8">
          <cell r="A8">
            <v>6</v>
          </cell>
          <cell r="B8" t="str">
            <v>Foreman Asphalt</v>
          </cell>
          <cell r="C8">
            <v>50</v>
          </cell>
        </row>
        <row r="9">
          <cell r="A9">
            <v>7</v>
          </cell>
          <cell r="B9" t="str">
            <v>Supervisor</v>
          </cell>
          <cell r="C9">
            <v>50</v>
          </cell>
        </row>
        <row r="10">
          <cell r="A10">
            <v>8</v>
          </cell>
          <cell r="B10" t="str">
            <v>Surveyor</v>
          </cell>
          <cell r="C10">
            <v>50</v>
          </cell>
        </row>
        <row r="11">
          <cell r="A11">
            <v>9</v>
          </cell>
          <cell r="B11" t="str">
            <v>Asst. Surveyor</v>
          </cell>
          <cell r="C11">
            <v>40</v>
          </cell>
        </row>
        <row r="12">
          <cell r="A12">
            <v>10</v>
          </cell>
          <cell r="B12" t="str">
            <v>Mason</v>
          </cell>
          <cell r="C12">
            <v>60</v>
          </cell>
        </row>
        <row r="13">
          <cell r="A13">
            <v>11</v>
          </cell>
          <cell r="B13" t="str">
            <v>Carpenter</v>
          </cell>
          <cell r="C13">
            <v>47.5</v>
          </cell>
        </row>
        <row r="14">
          <cell r="A14">
            <v>12</v>
          </cell>
          <cell r="B14" t="str">
            <v>Steel binder/Cutter</v>
          </cell>
          <cell r="C14">
            <v>45</v>
          </cell>
        </row>
        <row r="15">
          <cell r="A15">
            <v>13</v>
          </cell>
          <cell r="B15" t="str">
            <v>Black Smith</v>
          </cell>
          <cell r="C15">
            <v>47.5</v>
          </cell>
        </row>
        <row r="16">
          <cell r="A16">
            <v>14</v>
          </cell>
          <cell r="B16" t="str">
            <v>Welder</v>
          </cell>
          <cell r="C16">
            <v>47.5</v>
          </cell>
        </row>
        <row r="17">
          <cell r="A17">
            <v>15</v>
          </cell>
          <cell r="B17" t="str">
            <v>Painter</v>
          </cell>
          <cell r="C17">
            <v>47.5</v>
          </cell>
        </row>
        <row r="18">
          <cell r="A18">
            <v>16</v>
          </cell>
          <cell r="B18" t="str">
            <v>Skilled Labour</v>
          </cell>
          <cell r="C18">
            <v>41.25</v>
          </cell>
        </row>
        <row r="19">
          <cell r="A19">
            <v>17</v>
          </cell>
          <cell r="B19" t="str">
            <v>Helper</v>
          </cell>
          <cell r="C19">
            <v>36.25</v>
          </cell>
        </row>
        <row r="20">
          <cell r="A20">
            <v>18</v>
          </cell>
          <cell r="B20" t="str">
            <v>Labour</v>
          </cell>
          <cell r="C20">
            <v>35</v>
          </cell>
        </row>
        <row r="21">
          <cell r="A21">
            <v>19</v>
          </cell>
          <cell r="B21" t="str">
            <v>Unskilled Cooly</v>
          </cell>
          <cell r="C21">
            <v>35</v>
          </cell>
        </row>
        <row r="22">
          <cell r="A22">
            <v>20</v>
          </cell>
          <cell r="B22" t="str">
            <v>Plumber</v>
          </cell>
          <cell r="C22">
            <v>47.5</v>
          </cell>
        </row>
        <row r="23">
          <cell r="A23">
            <v>21</v>
          </cell>
          <cell r="B23" t="str">
            <v>Bhishti</v>
          </cell>
          <cell r="C23">
            <v>35</v>
          </cell>
        </row>
        <row r="24">
          <cell r="A24">
            <v>22</v>
          </cell>
          <cell r="B24" t="str">
            <v>Forman</v>
          </cell>
          <cell r="C24">
            <v>50</v>
          </cell>
        </row>
        <row r="27">
          <cell r="A27">
            <v>1</v>
          </cell>
          <cell r="B27" t="str">
            <v>3-Wheel Roller (10-15 T) DRR</v>
          </cell>
          <cell r="C27">
            <v>963</v>
          </cell>
        </row>
        <row r="28">
          <cell r="A28">
            <v>2</v>
          </cell>
          <cell r="B28" t="str">
            <v>Asphalt Plant (80 T)</v>
          </cell>
          <cell r="C28">
            <v>25000</v>
          </cell>
        </row>
        <row r="29">
          <cell r="A29">
            <v>3</v>
          </cell>
          <cell r="B29" t="str">
            <v>Bitumen Distributor Tow Type (2000 Litres)</v>
          </cell>
          <cell r="C29">
            <v>148</v>
          </cell>
        </row>
        <row r="30">
          <cell r="A30">
            <v>4</v>
          </cell>
          <cell r="B30" t="str">
            <v>Bulldozer 120 HP</v>
          </cell>
          <cell r="C30">
            <v>1291</v>
          </cell>
        </row>
        <row r="31">
          <cell r="A31">
            <v>5</v>
          </cell>
          <cell r="B31" t="str">
            <v>Bulldozer 200 HP</v>
          </cell>
          <cell r="C31">
            <v>2576</v>
          </cell>
        </row>
        <row r="32">
          <cell r="A32">
            <v>6</v>
          </cell>
          <cell r="B32" t="str">
            <v>Bulldozer 90 HP</v>
          </cell>
          <cell r="C32">
            <v>950</v>
          </cell>
        </row>
        <row r="33">
          <cell r="A33">
            <v>7</v>
          </cell>
          <cell r="B33" t="str">
            <v>Combination Roller (10-12T)</v>
          </cell>
          <cell r="C33">
            <v>1185</v>
          </cell>
        </row>
        <row r="34">
          <cell r="A34">
            <v>8</v>
          </cell>
          <cell r="B34" t="str">
            <v>Combination Roller (18 T)</v>
          </cell>
          <cell r="C34">
            <v>1395</v>
          </cell>
        </row>
        <row r="35">
          <cell r="A35">
            <v>9</v>
          </cell>
          <cell r="B35" t="str">
            <v>Compressor 300 CFM</v>
          </cell>
          <cell r="C35">
            <v>300</v>
          </cell>
        </row>
        <row r="36">
          <cell r="A36">
            <v>10</v>
          </cell>
          <cell r="B36" t="str">
            <v>Concrete Batching Planst (30 cum/Hr.)</v>
          </cell>
          <cell r="C36">
            <v>1125</v>
          </cell>
        </row>
        <row r="37">
          <cell r="A37">
            <v>11</v>
          </cell>
          <cell r="B37" t="str">
            <v>Concrete Pump</v>
          </cell>
          <cell r="C37">
            <v>800</v>
          </cell>
        </row>
        <row r="38">
          <cell r="A38">
            <v>12</v>
          </cell>
          <cell r="B38" t="str">
            <v>Concrete Static Mixer (1/4 cuy)</v>
          </cell>
          <cell r="C38">
            <v>66</v>
          </cell>
        </row>
        <row r="39">
          <cell r="A39">
            <v>13</v>
          </cell>
          <cell r="B39" t="str">
            <v>Concrete Transit Mixer (6 cum)</v>
          </cell>
          <cell r="C39">
            <v>1100</v>
          </cell>
        </row>
        <row r="40">
          <cell r="A40">
            <v>14</v>
          </cell>
          <cell r="B40" t="str">
            <v>Crane 20 T</v>
          </cell>
          <cell r="C40">
            <v>806</v>
          </cell>
        </row>
        <row r="41">
          <cell r="A41">
            <v>15</v>
          </cell>
          <cell r="B41" t="str">
            <v>Dumper (10 T)</v>
          </cell>
          <cell r="C41">
            <v>550</v>
          </cell>
        </row>
        <row r="42">
          <cell r="A42">
            <v>16</v>
          </cell>
          <cell r="B42" t="str">
            <v>Dumper (18 T)</v>
          </cell>
          <cell r="C42">
            <v>1816</v>
          </cell>
        </row>
        <row r="43">
          <cell r="A43">
            <v>17</v>
          </cell>
          <cell r="B43" t="str">
            <v>Electric Saw</v>
          </cell>
          <cell r="C43">
            <v>189.5</v>
          </cell>
        </row>
        <row r="44">
          <cell r="A44">
            <v>18</v>
          </cell>
          <cell r="B44" t="str">
            <v>Excavator (Track Type) 100 HP</v>
          </cell>
          <cell r="C44">
            <v>1000</v>
          </cell>
        </row>
        <row r="45">
          <cell r="A45">
            <v>19</v>
          </cell>
          <cell r="B45" t="str">
            <v>Flat Body Truck (18 T)</v>
          </cell>
          <cell r="C45">
            <v>162.5</v>
          </cell>
        </row>
        <row r="46">
          <cell r="A46">
            <v>20</v>
          </cell>
          <cell r="B46" t="str">
            <v>Front End Loader (Cap. 1.5 cum)</v>
          </cell>
          <cell r="C46">
            <v>1266</v>
          </cell>
        </row>
        <row r="47">
          <cell r="A47">
            <v>21</v>
          </cell>
          <cell r="B47" t="str">
            <v>Front End Loader (Cap. 2.5 cum)</v>
          </cell>
          <cell r="C47">
            <v>1425</v>
          </cell>
        </row>
        <row r="48">
          <cell r="A48">
            <v>22</v>
          </cell>
          <cell r="B48" t="str">
            <v>Front End Loader (Cap. 3.0 cum)</v>
          </cell>
          <cell r="C48">
            <v>1910</v>
          </cell>
        </row>
        <row r="49">
          <cell r="A49">
            <v>23</v>
          </cell>
          <cell r="B49" t="str">
            <v>Grader (140 HP)</v>
          </cell>
          <cell r="C49">
            <v>1878</v>
          </cell>
        </row>
        <row r="50">
          <cell r="A50">
            <v>24</v>
          </cell>
          <cell r="B50" t="str">
            <v>P.T.R (9-Wheeler) 21 T</v>
          </cell>
          <cell r="C50">
            <v>1971</v>
          </cell>
        </row>
        <row r="51">
          <cell r="A51">
            <v>25</v>
          </cell>
          <cell r="B51" t="str">
            <v>Paver 4 M wide</v>
          </cell>
          <cell r="C51">
            <v>2256</v>
          </cell>
        </row>
        <row r="52">
          <cell r="A52">
            <v>26</v>
          </cell>
          <cell r="B52" t="str">
            <v>Piling Rig</v>
          </cell>
          <cell r="C52">
            <v>1000</v>
          </cell>
        </row>
        <row r="53">
          <cell r="A53">
            <v>27</v>
          </cell>
          <cell r="B53" t="str">
            <v>Plate Compactor</v>
          </cell>
          <cell r="C53">
            <v>181</v>
          </cell>
        </row>
        <row r="54">
          <cell r="A54">
            <v>28</v>
          </cell>
          <cell r="B54" t="str">
            <v>Power Broom</v>
          </cell>
          <cell r="C54">
            <v>300</v>
          </cell>
        </row>
        <row r="55">
          <cell r="A55">
            <v>29</v>
          </cell>
          <cell r="B55" t="str">
            <v>Pump 4" Delivery (Diesel)</v>
          </cell>
          <cell r="C55">
            <v>106</v>
          </cell>
        </row>
        <row r="56">
          <cell r="A56">
            <v>30</v>
          </cell>
          <cell r="B56" t="str">
            <v>Road Marking Machine</v>
          </cell>
          <cell r="C56">
            <v>317</v>
          </cell>
        </row>
        <row r="57">
          <cell r="A57">
            <v>31</v>
          </cell>
          <cell r="B57" t="str">
            <v>Rock Driller</v>
          </cell>
          <cell r="C57">
            <v>260</v>
          </cell>
        </row>
        <row r="58">
          <cell r="A58">
            <v>32</v>
          </cell>
          <cell r="B58" t="str">
            <v>Tendem Vibratory Roller (1.5T)</v>
          </cell>
          <cell r="C58">
            <v>368</v>
          </cell>
        </row>
        <row r="59">
          <cell r="A59">
            <v>33</v>
          </cell>
          <cell r="B59" t="str">
            <v>Tractor (50 HP)</v>
          </cell>
          <cell r="C59">
            <v>835</v>
          </cell>
        </row>
        <row r="60">
          <cell r="A60">
            <v>34</v>
          </cell>
          <cell r="B60" t="str">
            <v>Vibrator (Pocker 1.5")</v>
          </cell>
          <cell r="C60">
            <v>150</v>
          </cell>
        </row>
        <row r="61">
          <cell r="A61">
            <v>35</v>
          </cell>
          <cell r="B61" t="str">
            <v>Water Lorry (Local) 4000 L tow type</v>
          </cell>
          <cell r="C61">
            <v>200</v>
          </cell>
        </row>
        <row r="62">
          <cell r="A62">
            <v>36</v>
          </cell>
          <cell r="B62" t="str">
            <v>Water Tank Tow Type (12000L)</v>
          </cell>
          <cell r="C62">
            <v>998</v>
          </cell>
        </row>
        <row r="63">
          <cell r="A63">
            <v>37</v>
          </cell>
          <cell r="B63" t="str">
            <v>Welding Plant</v>
          </cell>
          <cell r="C63">
            <v>238.61</v>
          </cell>
        </row>
        <row r="64">
          <cell r="A64">
            <v>38</v>
          </cell>
          <cell r="B64" t="str">
            <v>Tractor Trolly</v>
          </cell>
          <cell r="C64">
            <v>885</v>
          </cell>
        </row>
        <row r="65">
          <cell r="A65">
            <v>39</v>
          </cell>
          <cell r="B65" t="str">
            <v>Tendem Vibratory Roller (10-12 T)</v>
          </cell>
          <cell r="C65">
            <v>1070</v>
          </cell>
        </row>
        <row r="66">
          <cell r="A66">
            <v>40</v>
          </cell>
          <cell r="B66" t="str">
            <v>Moter Grader 135 HP</v>
          </cell>
          <cell r="C66">
            <v>1927</v>
          </cell>
        </row>
        <row r="67">
          <cell r="A67">
            <v>41</v>
          </cell>
          <cell r="B67" t="str">
            <v>Static Mixer Machinew (1 bag)</v>
          </cell>
          <cell r="C67">
            <v>168</v>
          </cell>
        </row>
        <row r="68">
          <cell r="A68">
            <v>42</v>
          </cell>
          <cell r="B68" t="str">
            <v>Jack Hammer</v>
          </cell>
          <cell r="C68">
            <v>165.6</v>
          </cell>
        </row>
        <row r="69">
          <cell r="A69">
            <v>43</v>
          </cell>
          <cell r="B69" t="str">
            <v>Grader (165 HP)</v>
          </cell>
          <cell r="C69">
            <v>2037</v>
          </cell>
        </row>
        <row r="70">
          <cell r="A70">
            <v>44</v>
          </cell>
          <cell r="B70" t="str">
            <v>Generator Diesel (150 KVA)</v>
          </cell>
          <cell r="C70">
            <v>1705</v>
          </cell>
        </row>
        <row r="71">
          <cell r="A71">
            <v>45</v>
          </cell>
          <cell r="B71" t="str">
            <v>Trailer Low Bed 30 T.</v>
          </cell>
          <cell r="C71">
            <v>1587</v>
          </cell>
        </row>
        <row r="72">
          <cell r="A72">
            <v>46</v>
          </cell>
          <cell r="B72" t="str">
            <v>Crane. 45 T.</v>
          </cell>
          <cell r="C72">
            <v>1765</v>
          </cell>
        </row>
        <row r="73">
          <cell r="A73">
            <v>47</v>
          </cell>
          <cell r="B73" t="str">
            <v>Girder Launcher</v>
          </cell>
          <cell r="C73">
            <v>2579</v>
          </cell>
        </row>
        <row r="76">
          <cell r="A76">
            <v>1</v>
          </cell>
          <cell r="B76" t="str">
            <v>Fine Sand</v>
          </cell>
          <cell r="C76">
            <v>247</v>
          </cell>
        </row>
        <row r="77">
          <cell r="A77">
            <v>2</v>
          </cell>
          <cell r="B77" t="str">
            <v>Coarse Sand</v>
          </cell>
          <cell r="C77">
            <v>1077.26</v>
          </cell>
        </row>
        <row r="78">
          <cell r="A78">
            <v>3</v>
          </cell>
          <cell r="B78" t="str">
            <v>Soil A2-4</v>
          </cell>
          <cell r="C78">
            <v>80</v>
          </cell>
        </row>
        <row r="79">
          <cell r="A79">
            <v>4</v>
          </cell>
          <cell r="B79" t="str">
            <v>Soil Class A-4 including lead upto 8 Km</v>
          </cell>
          <cell r="C79">
            <v>192.7</v>
          </cell>
        </row>
        <row r="80">
          <cell r="A80">
            <v>5</v>
          </cell>
          <cell r="B80" t="str">
            <v>Soil class A4</v>
          </cell>
          <cell r="C80">
            <v>52</v>
          </cell>
        </row>
        <row r="81">
          <cell r="A81">
            <v>6</v>
          </cell>
          <cell r="B81" t="str">
            <v>Granular subbase</v>
          </cell>
          <cell r="C81">
            <v>1074.0899999999999</v>
          </cell>
        </row>
        <row r="82">
          <cell r="A82">
            <v>7</v>
          </cell>
          <cell r="B82" t="str">
            <v>Asphalt grade 60/70</v>
          </cell>
          <cell r="C82">
            <v>46550</v>
          </cell>
        </row>
        <row r="83">
          <cell r="A83">
            <v>8</v>
          </cell>
          <cell r="B83" t="str">
            <v>Asphalt M.C 70</v>
          </cell>
          <cell r="C83">
            <v>51000</v>
          </cell>
        </row>
        <row r="84">
          <cell r="A84">
            <v>9</v>
          </cell>
          <cell r="B84" t="str">
            <v>Asphalt R.C 70</v>
          </cell>
          <cell r="C84">
            <v>50000</v>
          </cell>
        </row>
        <row r="85">
          <cell r="A85">
            <v>10</v>
          </cell>
          <cell r="B85" t="str">
            <v>Aggregate Base</v>
          </cell>
          <cell r="C85">
            <v>884.43</v>
          </cell>
        </row>
        <row r="86">
          <cell r="A86">
            <v>11</v>
          </cell>
          <cell r="B86" t="str">
            <v>Aggregate 1 1/2" - 3/4"</v>
          </cell>
          <cell r="C86">
            <v>1589.45</v>
          </cell>
        </row>
        <row r="87">
          <cell r="A87">
            <v>12</v>
          </cell>
          <cell r="B87" t="str">
            <v>Aggregate 3/4" - 3/8"</v>
          </cell>
          <cell r="C87">
            <v>1589.45</v>
          </cell>
        </row>
        <row r="88">
          <cell r="A88">
            <v>13</v>
          </cell>
          <cell r="B88" t="str">
            <v>Aggregate 3/8" - No. 4</v>
          </cell>
          <cell r="C88">
            <v>1589.45</v>
          </cell>
        </row>
        <row r="89">
          <cell r="A89">
            <v>14</v>
          </cell>
          <cell r="B89" t="str">
            <v>Aggregate No. 4 - No. 200</v>
          </cell>
          <cell r="C89">
            <v>1419.96</v>
          </cell>
        </row>
        <row r="90">
          <cell r="A90" t="str">
            <v>14a</v>
          </cell>
          <cell r="B90" t="str">
            <v>Stone Dust</v>
          </cell>
          <cell r="C90">
            <v>600.28</v>
          </cell>
        </row>
        <row r="91">
          <cell r="A91">
            <v>15</v>
          </cell>
          <cell r="B91" t="str">
            <v>Cement (OPC)</v>
          </cell>
          <cell r="C91">
            <v>335</v>
          </cell>
        </row>
        <row r="92">
          <cell r="A92">
            <v>16</v>
          </cell>
          <cell r="B92" t="str">
            <v>Water</v>
          </cell>
          <cell r="C92">
            <v>36</v>
          </cell>
        </row>
        <row r="93">
          <cell r="A93">
            <v>17</v>
          </cell>
          <cell r="B93" t="str">
            <v>Electric Carges</v>
          </cell>
          <cell r="C93">
            <v>16</v>
          </cell>
        </row>
        <row r="94">
          <cell r="A94">
            <v>18</v>
          </cell>
          <cell r="B94" t="str">
            <v>Sub Base</v>
          </cell>
          <cell r="C94">
            <v>716.66</v>
          </cell>
        </row>
        <row r="95">
          <cell r="A95">
            <v>19</v>
          </cell>
          <cell r="B95" t="str">
            <v>Diesel</v>
          </cell>
          <cell r="C95">
            <v>62.65</v>
          </cell>
        </row>
        <row r="96">
          <cell r="A96">
            <v>20</v>
          </cell>
          <cell r="B96" t="str">
            <v>Shuttering</v>
          </cell>
        </row>
        <row r="97">
          <cell r="A97">
            <v>21</v>
          </cell>
          <cell r="B97" t="str">
            <v xml:space="preserve">Super Plasticizer </v>
          </cell>
          <cell r="C97">
            <v>90</v>
          </cell>
        </row>
        <row r="98">
          <cell r="A98">
            <v>22</v>
          </cell>
          <cell r="B98" t="str">
            <v>Cable having 12.50 mm dia</v>
          </cell>
          <cell r="C98">
            <v>105000</v>
          </cell>
        </row>
        <row r="99">
          <cell r="A99">
            <v>23</v>
          </cell>
          <cell r="B99" t="str">
            <v>Anchorage cone sets with wedges</v>
          </cell>
          <cell r="C99">
            <v>3200</v>
          </cell>
        </row>
        <row r="100">
          <cell r="A100">
            <v>24</v>
          </cell>
          <cell r="B100" t="str">
            <v>Corrugated steel duct</v>
          </cell>
          <cell r="C100">
            <v>45</v>
          </cell>
        </row>
        <row r="101">
          <cell r="A101">
            <v>25</v>
          </cell>
          <cell r="B101" t="str">
            <v>PE Grout Vents</v>
          </cell>
          <cell r="C101">
            <v>50</v>
          </cell>
        </row>
        <row r="102">
          <cell r="A102">
            <v>26</v>
          </cell>
          <cell r="B102" t="str">
            <v>PE Grout Tube</v>
          </cell>
          <cell r="C102">
            <v>45</v>
          </cell>
        </row>
        <row r="103">
          <cell r="A103">
            <v>27</v>
          </cell>
          <cell r="B103" t="str">
            <v>PVC Wraping Tap Roll</v>
          </cell>
          <cell r="C103">
            <v>65</v>
          </cell>
        </row>
        <row r="104">
          <cell r="A104">
            <v>28</v>
          </cell>
          <cell r="B104" t="str">
            <v>Binding Wire</v>
          </cell>
          <cell r="C104">
            <v>70</v>
          </cell>
        </row>
        <row r="105">
          <cell r="A105">
            <v>29</v>
          </cell>
          <cell r="B105" t="str">
            <v>OPC Cement for Grout</v>
          </cell>
          <cell r="C105">
            <v>7200</v>
          </cell>
        </row>
        <row r="106">
          <cell r="A106">
            <v>30</v>
          </cell>
          <cell r="B106" t="str">
            <v>Grout Additive</v>
          </cell>
          <cell r="C106">
            <v>460</v>
          </cell>
        </row>
        <row r="107">
          <cell r="A107">
            <v>31</v>
          </cell>
          <cell r="B107" t="str">
            <v>Premoulded boad (thermopore sheet 1" thick)</v>
          </cell>
          <cell r="C107">
            <v>50</v>
          </cell>
        </row>
        <row r="108">
          <cell r="A108">
            <v>32</v>
          </cell>
          <cell r="B108" t="str">
            <v>Sealant (Litre)</v>
          </cell>
          <cell r="C108">
            <v>330</v>
          </cell>
        </row>
        <row r="109">
          <cell r="A109">
            <v>33</v>
          </cell>
          <cell r="B109" t="str">
            <v>Sealant (Ml)</v>
          </cell>
          <cell r="C109">
            <v>1.25</v>
          </cell>
        </row>
        <row r="110">
          <cell r="A110">
            <v>34</v>
          </cell>
          <cell r="B110" t="str">
            <v>Structural steel A-36</v>
          </cell>
          <cell r="C110">
            <v>70</v>
          </cell>
        </row>
        <row r="111">
          <cell r="A111">
            <v>35</v>
          </cell>
          <cell r="B111" t="str">
            <v>Galvanizing</v>
          </cell>
          <cell r="C111">
            <v>33</v>
          </cell>
        </row>
        <row r="112">
          <cell r="A112">
            <v>36</v>
          </cell>
          <cell r="B112" t="str">
            <v>Elastomeric Bearing Pads</v>
          </cell>
          <cell r="C112">
            <v>3</v>
          </cell>
        </row>
        <row r="113">
          <cell r="A113">
            <v>37</v>
          </cell>
          <cell r="B113" t="str">
            <v>Bentonite Powder</v>
          </cell>
          <cell r="C113">
            <v>6</v>
          </cell>
        </row>
        <row r="114">
          <cell r="A114">
            <v>38</v>
          </cell>
          <cell r="B114" t="str">
            <v xml:space="preserve">Steel Bars Grade-40 </v>
          </cell>
          <cell r="C114">
            <v>55.5</v>
          </cell>
        </row>
        <row r="115">
          <cell r="A115">
            <v>39</v>
          </cell>
          <cell r="B115" t="str">
            <v xml:space="preserve">Bitumen (Packed) </v>
          </cell>
          <cell r="C115">
            <v>54.1</v>
          </cell>
        </row>
        <row r="116">
          <cell r="A116">
            <v>40</v>
          </cell>
          <cell r="B116" t="str">
            <v>Fuel</v>
          </cell>
          <cell r="C116">
            <v>10</v>
          </cell>
        </row>
        <row r="117">
          <cell r="A117">
            <v>41</v>
          </cell>
          <cell r="B117" t="str">
            <v>100 mm dia G.I Pipe</v>
          </cell>
          <cell r="C117">
            <v>470</v>
          </cell>
        </row>
        <row r="118">
          <cell r="A118">
            <v>42</v>
          </cell>
          <cell r="B118" t="str">
            <v xml:space="preserve">Anchors </v>
          </cell>
          <cell r="C118">
            <v>60</v>
          </cell>
        </row>
        <row r="119">
          <cell r="A119">
            <v>43</v>
          </cell>
          <cell r="B119" t="str">
            <v>MS Pipe 100 x 50 x 5 mm</v>
          </cell>
          <cell r="C119">
            <v>70</v>
          </cell>
        </row>
        <row r="120">
          <cell r="A120">
            <v>44</v>
          </cell>
          <cell r="B120" t="str">
            <v>MS Pipe 25 x 25 x 3 mm</v>
          </cell>
          <cell r="C120">
            <v>70</v>
          </cell>
        </row>
        <row r="121">
          <cell r="A121">
            <v>45</v>
          </cell>
          <cell r="B121" t="str">
            <v xml:space="preserve">Bolts Bearing plates etc </v>
          </cell>
        </row>
        <row r="122">
          <cell r="A122">
            <v>46</v>
          </cell>
          <cell r="B122" t="str">
            <v>Enamel paint (Three coats) @ 0.02 galons per SM per coat</v>
          </cell>
          <cell r="C122">
            <v>170</v>
          </cell>
        </row>
        <row r="123">
          <cell r="A123">
            <v>47</v>
          </cell>
          <cell r="B123" t="str">
            <v>Glazed cermaic tiles</v>
          </cell>
          <cell r="C123">
            <v>322.95</v>
          </cell>
        </row>
        <row r="124">
          <cell r="A124">
            <v>48</v>
          </cell>
          <cell r="B124" t="str">
            <v>White cement and colour for joint filling &amp; applying floating coat of cement</v>
          </cell>
          <cell r="C124">
            <v>45.21</v>
          </cell>
        </row>
        <row r="125">
          <cell r="A125">
            <v>49</v>
          </cell>
          <cell r="B125" t="str">
            <v>Excavation and finishing of surface</v>
          </cell>
        </row>
        <row r="126">
          <cell r="A126">
            <v>50</v>
          </cell>
          <cell r="B126" t="str">
            <v>Traffic Sign (including clamps anchor bolts etc)</v>
          </cell>
          <cell r="C126">
            <v>5000</v>
          </cell>
        </row>
        <row r="127">
          <cell r="A127">
            <v>51</v>
          </cell>
          <cell r="B127" t="str">
            <v>GI Pipe 75 mm dia</v>
          </cell>
          <cell r="C127">
            <v>587</v>
          </cell>
        </row>
        <row r="128">
          <cell r="A128">
            <v>52</v>
          </cell>
          <cell r="B128" t="str">
            <v>TP Paint for road marking</v>
          </cell>
          <cell r="C128">
            <v>88</v>
          </cell>
        </row>
        <row r="129">
          <cell r="A129">
            <v>53</v>
          </cell>
          <cell r="B129" t="str">
            <v>Glass beads</v>
          </cell>
          <cell r="C129">
            <v>102</v>
          </cell>
        </row>
        <row r="130">
          <cell r="A130">
            <v>54</v>
          </cell>
          <cell r="B130" t="str">
            <v>Cat eye single (raised profile)</v>
          </cell>
          <cell r="C130">
            <v>300</v>
          </cell>
        </row>
        <row r="131">
          <cell r="A131">
            <v>55</v>
          </cell>
          <cell r="B131" t="str">
            <v>Paving tile (50mm Thick)</v>
          </cell>
          <cell r="C131">
            <v>465</v>
          </cell>
        </row>
        <row r="132">
          <cell r="A132" t="str">
            <v>55a</v>
          </cell>
          <cell r="B132" t="str">
            <v>Paving tile (80mm thick)</v>
          </cell>
          <cell r="C132">
            <v>650</v>
          </cell>
        </row>
        <row r="133">
          <cell r="A133">
            <v>56</v>
          </cell>
          <cell r="B133" t="str">
            <v>Edge kerbs</v>
          </cell>
          <cell r="C133">
            <v>190</v>
          </cell>
        </row>
        <row r="134">
          <cell r="A134">
            <v>57</v>
          </cell>
          <cell r="B134" t="str">
            <v>Aggregate 2" - 1 1/2"</v>
          </cell>
          <cell r="C134">
            <v>1141.54</v>
          </cell>
        </row>
        <row r="135">
          <cell r="A135" t="str">
            <v>57a</v>
          </cell>
          <cell r="B135" t="str">
            <v>Aggregate</v>
          </cell>
          <cell r="C135">
            <v>1241.8599999999999</v>
          </cell>
        </row>
        <row r="136">
          <cell r="A136" t="str">
            <v>57b</v>
          </cell>
          <cell r="B136" t="str">
            <v>Aggregate</v>
          </cell>
          <cell r="C136">
            <v>1294.8499999999999</v>
          </cell>
        </row>
        <row r="137">
          <cell r="A137">
            <v>58</v>
          </cell>
          <cell r="B137" t="str">
            <v>Chenab Sand</v>
          </cell>
          <cell r="C137">
            <v>706.42</v>
          </cell>
        </row>
        <row r="138">
          <cell r="A138">
            <v>59</v>
          </cell>
          <cell r="B138" t="str">
            <v>Steel Grade-60</v>
          </cell>
          <cell r="C138">
            <v>57000</v>
          </cell>
        </row>
        <row r="139">
          <cell r="A139">
            <v>60</v>
          </cell>
          <cell r="B139" t="str">
            <v>Cold Steel Wire AASHTO M-32</v>
          </cell>
          <cell r="C139">
            <v>70000</v>
          </cell>
        </row>
        <row r="140">
          <cell r="A140">
            <v>61</v>
          </cell>
          <cell r="B140" t="str">
            <v>50 mm dia G.I Pipe</v>
          </cell>
          <cell r="C140">
            <v>147</v>
          </cell>
        </row>
        <row r="141">
          <cell r="A141">
            <v>62</v>
          </cell>
          <cell r="B141" t="str">
            <v>100 mm dia C.I Pipe</v>
          </cell>
          <cell r="C141">
            <v>335</v>
          </cell>
        </row>
        <row r="142">
          <cell r="A142">
            <v>63</v>
          </cell>
          <cell r="B142" t="str">
            <v>C.I. Heads 100 mm dia</v>
          </cell>
          <cell r="C142">
            <v>150</v>
          </cell>
        </row>
        <row r="143">
          <cell r="A143">
            <v>64</v>
          </cell>
          <cell r="B143" t="str">
            <v>C.I. Shoes bend or offset 100 mm dia</v>
          </cell>
          <cell r="C143">
            <v>150</v>
          </cell>
        </row>
        <row r="144">
          <cell r="A144">
            <v>65</v>
          </cell>
          <cell r="B144" t="str">
            <v>Clamps with hold fasts etc.</v>
          </cell>
          <cell r="C144">
            <v>20</v>
          </cell>
        </row>
        <row r="145">
          <cell r="A145">
            <v>66</v>
          </cell>
          <cell r="B145" t="str">
            <v>Elbow 4" dia</v>
          </cell>
          <cell r="C145">
            <v>84</v>
          </cell>
        </row>
        <row r="146">
          <cell r="A146">
            <v>67</v>
          </cell>
          <cell r="B146" t="str">
            <v>Emulsion Paint</v>
          </cell>
          <cell r="C146">
            <v>600</v>
          </cell>
        </row>
        <row r="147">
          <cell r="A147">
            <v>68</v>
          </cell>
          <cell r="B147" t="str">
            <v>Stone Random Class-A</v>
          </cell>
          <cell r="C147">
            <v>730.79</v>
          </cell>
        </row>
        <row r="148">
          <cell r="A148">
            <v>69</v>
          </cell>
          <cell r="B148" t="str">
            <v>R.C.C. Pipe Class-IV 1220 mm (AASHTO M-170)</v>
          </cell>
          <cell r="C148">
            <v>10500</v>
          </cell>
        </row>
        <row r="149">
          <cell r="A149">
            <v>70</v>
          </cell>
          <cell r="B149" t="str">
            <v>Curing Compound</v>
          </cell>
          <cell r="C149">
            <v>175.23</v>
          </cell>
        </row>
        <row r="150">
          <cell r="A150">
            <v>71</v>
          </cell>
          <cell r="B150" t="str">
            <v>Steel Grade-40</v>
          </cell>
          <cell r="C150">
            <v>52500</v>
          </cell>
        </row>
        <row r="151">
          <cell r="A151">
            <v>72</v>
          </cell>
          <cell r="B151" t="str">
            <v>Rubber Ring (1220)</v>
          </cell>
          <cell r="C151">
            <v>96</v>
          </cell>
        </row>
        <row r="152">
          <cell r="A152">
            <v>73</v>
          </cell>
          <cell r="B152" t="str">
            <v>R.C.C. Pipe Class-IV 1070 mm (AASHTO M-170)</v>
          </cell>
          <cell r="C152">
            <v>9800</v>
          </cell>
        </row>
        <row r="153">
          <cell r="A153">
            <v>74</v>
          </cell>
          <cell r="B153" t="str">
            <v>Rubber Ring (1070)</v>
          </cell>
          <cell r="C153">
            <v>84</v>
          </cell>
        </row>
        <row r="154">
          <cell r="A154">
            <v>75</v>
          </cell>
          <cell r="B154" t="str">
            <v>R.C.C. Pipe Class-IV 760 mm (AASHTO M-170)</v>
          </cell>
          <cell r="C154">
            <v>4920</v>
          </cell>
        </row>
        <row r="155">
          <cell r="A155">
            <v>76</v>
          </cell>
          <cell r="B155" t="str">
            <v>Rubber Ring (760)</v>
          </cell>
          <cell r="C155">
            <v>60</v>
          </cell>
        </row>
        <row r="156">
          <cell r="A156">
            <v>77</v>
          </cell>
          <cell r="B156" t="str">
            <v>R.C.C. Pipe Class-IV 460 mm (AASHTO M-170)</v>
          </cell>
          <cell r="C156">
            <v>1350</v>
          </cell>
        </row>
        <row r="157">
          <cell r="A157">
            <v>78</v>
          </cell>
          <cell r="B157" t="str">
            <v>Rubber Ring (460)</v>
          </cell>
          <cell r="C157">
            <v>36</v>
          </cell>
        </row>
        <row r="158">
          <cell r="A158">
            <v>79</v>
          </cell>
          <cell r="B158" t="str">
            <v>Brick</v>
          </cell>
          <cell r="C158">
            <v>3.8</v>
          </cell>
        </row>
        <row r="159">
          <cell r="A159">
            <v>80</v>
          </cell>
          <cell r="B159" t="str">
            <v>Piching Stone</v>
          </cell>
          <cell r="C159">
            <v>1087</v>
          </cell>
        </row>
      </sheetData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ADDRESSES"/>
      <sheetName val="BOOK"/>
      <sheetName val="CALCULATION SHEET"/>
      <sheetName val="CALENDAR ANNUAL"/>
      <sheetName val="CALENDAR DESKTOP"/>
      <sheetName val="CASIO SHEET"/>
      <sheetName val="CASSETTE TITLE"/>
      <sheetName val="CD-Cover"/>
      <sheetName val="CD-Cover ii"/>
      <sheetName val="CHECKLIST"/>
      <sheetName val="CONVERSION FACTORS"/>
      <sheetName val="CONVERSION FACTORS (calc)"/>
      <sheetName val="DADS TELEPHONE Nos."/>
      <sheetName val="DIARY PAGE"/>
      <sheetName val="DOS Characters"/>
      <sheetName val="E-MAIL ADDRESSES"/>
      <sheetName val="FILE TITLES I"/>
      <sheetName val="FILE TITLES II"/>
      <sheetName val="FONT"/>
      <sheetName val="GBC - LOGO"/>
      <sheetName val="I CHING"/>
      <sheetName val="IMPORTANT HISTORICAL DATES"/>
      <sheetName val="IQ TEST"/>
      <sheetName val="LINED PAPER"/>
      <sheetName val="MATHEMAGICS"/>
      <sheetName val="MEMORY"/>
      <sheetName val="NATIONS OF THE WORLD"/>
      <sheetName val="OVERTIME"/>
      <sheetName val="PERPETUAL CALENDAR"/>
      <sheetName val="PERSONALIZED CARD"/>
      <sheetName val="PROJECT CALENDAR ACTUAL"/>
      <sheetName val="PROJECT CLAUSE 14"/>
      <sheetName val="PROJECT HOLIDAYS"/>
      <sheetName val="ROUGH PAGE"/>
      <sheetName val="TELEPHONE Nos"/>
      <sheetName val="TELEPHONE Nos ADD"/>
      <sheetName val="TELEPHONE PAD"/>
      <sheetName val="TROUBLE SHOOTING CHART"/>
      <sheetName val="UNIT CONVERTER"/>
      <sheetName val="UNITS"/>
      <sheetName val="WINDOWS SHORTCUTS"/>
      <sheetName val="WORDS"/>
    </sheetNames>
    <sheetDataSet>
      <sheetData sheetId="0"/>
      <sheetData sheetId="1"/>
      <sheetData sheetId="2"/>
      <sheetData sheetId="3"/>
      <sheetData sheetId="4">
        <row r="14">
          <cell r="C14" t="str">
            <v>SUN</v>
          </cell>
          <cell r="D14" t="str">
            <v>MON</v>
          </cell>
          <cell r="E14" t="str">
            <v>TUE</v>
          </cell>
          <cell r="F14" t="str">
            <v>WED</v>
          </cell>
          <cell r="G14" t="str">
            <v>THU</v>
          </cell>
          <cell r="H14" t="str">
            <v>FRI</v>
          </cell>
          <cell r="I14" t="str">
            <v>SAT</v>
          </cell>
          <cell r="L14" t="str">
            <v>SUN</v>
          </cell>
          <cell r="M14" t="str">
            <v>MON</v>
          </cell>
          <cell r="N14" t="str">
            <v>TUE</v>
          </cell>
          <cell r="O14" t="str">
            <v>WED</v>
          </cell>
          <cell r="P14" t="str">
            <v>THU</v>
          </cell>
          <cell r="Q14" t="str">
            <v>FRI</v>
          </cell>
          <cell r="R14" t="str">
            <v>SAT</v>
          </cell>
          <cell r="U14" t="str">
            <v>SUN</v>
          </cell>
          <cell r="V14" t="str">
            <v>MON</v>
          </cell>
          <cell r="W14" t="str">
            <v>TUE</v>
          </cell>
          <cell r="X14" t="str">
            <v>WED</v>
          </cell>
          <cell r="Y14" t="str">
            <v>THU</v>
          </cell>
          <cell r="Z14" t="str">
            <v>FRI</v>
          </cell>
          <cell r="AA14" t="str">
            <v>SAT</v>
          </cell>
        </row>
        <row r="15">
          <cell r="C15">
            <v>0</v>
          </cell>
          <cell r="D15">
            <v>0</v>
          </cell>
          <cell r="E15">
            <v>1</v>
          </cell>
          <cell r="F15">
            <v>2</v>
          </cell>
          <cell r="G15">
            <v>3</v>
          </cell>
          <cell r="H15">
            <v>4</v>
          </cell>
          <cell r="I15">
            <v>5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1</v>
          </cell>
          <cell r="R15">
            <v>2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1</v>
          </cell>
          <cell r="AA15">
            <v>2</v>
          </cell>
        </row>
        <row r="16">
          <cell r="C16">
            <v>6</v>
          </cell>
          <cell r="D16">
            <v>7</v>
          </cell>
          <cell r="E16">
            <v>8</v>
          </cell>
          <cell r="F16">
            <v>9</v>
          </cell>
          <cell r="G16">
            <v>10</v>
          </cell>
          <cell r="H16">
            <v>11</v>
          </cell>
          <cell r="I16">
            <v>12</v>
          </cell>
          <cell r="L16">
            <v>3</v>
          </cell>
          <cell r="M16">
            <v>4</v>
          </cell>
          <cell r="N16">
            <v>5</v>
          </cell>
          <cell r="O16">
            <v>6</v>
          </cell>
          <cell r="P16">
            <v>7</v>
          </cell>
          <cell r="Q16">
            <v>8</v>
          </cell>
          <cell r="R16">
            <v>9</v>
          </cell>
          <cell r="U16">
            <v>3</v>
          </cell>
          <cell r="V16">
            <v>4</v>
          </cell>
          <cell r="W16">
            <v>5</v>
          </cell>
          <cell r="X16">
            <v>6</v>
          </cell>
          <cell r="Y16">
            <v>7</v>
          </cell>
          <cell r="Z16">
            <v>8</v>
          </cell>
          <cell r="AA16">
            <v>9</v>
          </cell>
        </row>
        <row r="17">
          <cell r="C17">
            <v>13</v>
          </cell>
          <cell r="D17">
            <v>14</v>
          </cell>
          <cell r="E17">
            <v>15</v>
          </cell>
          <cell r="F17">
            <v>16</v>
          </cell>
          <cell r="G17">
            <v>17</v>
          </cell>
          <cell r="H17">
            <v>18</v>
          </cell>
          <cell r="I17">
            <v>19</v>
          </cell>
          <cell r="L17">
            <v>10</v>
          </cell>
          <cell r="M17">
            <v>11</v>
          </cell>
          <cell r="N17">
            <v>12</v>
          </cell>
          <cell r="O17">
            <v>13</v>
          </cell>
          <cell r="P17">
            <v>14</v>
          </cell>
          <cell r="Q17">
            <v>15</v>
          </cell>
          <cell r="R17">
            <v>16</v>
          </cell>
          <cell r="U17">
            <v>10</v>
          </cell>
          <cell r="V17">
            <v>11</v>
          </cell>
          <cell r="W17">
            <v>12</v>
          </cell>
          <cell r="X17">
            <v>13</v>
          </cell>
          <cell r="Y17">
            <v>14</v>
          </cell>
          <cell r="Z17">
            <v>15</v>
          </cell>
          <cell r="AA17">
            <v>16</v>
          </cell>
        </row>
        <row r="18">
          <cell r="C18">
            <v>20</v>
          </cell>
          <cell r="D18">
            <v>21</v>
          </cell>
          <cell r="E18">
            <v>22</v>
          </cell>
          <cell r="F18">
            <v>23</v>
          </cell>
          <cell r="G18">
            <v>24</v>
          </cell>
          <cell r="H18">
            <v>25</v>
          </cell>
          <cell r="I18">
            <v>26</v>
          </cell>
          <cell r="L18">
            <v>17</v>
          </cell>
          <cell r="M18">
            <v>18</v>
          </cell>
          <cell r="N18">
            <v>19</v>
          </cell>
          <cell r="O18">
            <v>20</v>
          </cell>
          <cell r="P18">
            <v>21</v>
          </cell>
          <cell r="Q18">
            <v>22</v>
          </cell>
          <cell r="R18">
            <v>23</v>
          </cell>
          <cell r="U18">
            <v>17</v>
          </cell>
          <cell r="V18">
            <v>18</v>
          </cell>
          <cell r="W18">
            <v>19</v>
          </cell>
          <cell r="X18">
            <v>20</v>
          </cell>
          <cell r="Y18">
            <v>21</v>
          </cell>
          <cell r="Z18">
            <v>22</v>
          </cell>
          <cell r="AA18">
            <v>23</v>
          </cell>
        </row>
        <row r="19">
          <cell r="C19">
            <v>27</v>
          </cell>
          <cell r="D19">
            <v>28</v>
          </cell>
          <cell r="E19">
            <v>29</v>
          </cell>
          <cell r="F19">
            <v>30</v>
          </cell>
          <cell r="G19">
            <v>31</v>
          </cell>
          <cell r="H19">
            <v>0</v>
          </cell>
          <cell r="I19">
            <v>0</v>
          </cell>
          <cell r="L19">
            <v>24</v>
          </cell>
          <cell r="M19">
            <v>25</v>
          </cell>
          <cell r="N19">
            <v>26</v>
          </cell>
          <cell r="O19">
            <v>27</v>
          </cell>
          <cell r="P19">
            <v>28</v>
          </cell>
          <cell r="Q19">
            <v>0</v>
          </cell>
          <cell r="R19">
            <v>0</v>
          </cell>
          <cell r="U19">
            <v>24</v>
          </cell>
          <cell r="V19">
            <v>25</v>
          </cell>
          <cell r="W19">
            <v>26</v>
          </cell>
          <cell r="X19">
            <v>27</v>
          </cell>
          <cell r="Y19">
            <v>28</v>
          </cell>
          <cell r="Z19">
            <v>29</v>
          </cell>
          <cell r="AA19">
            <v>30</v>
          </cell>
        </row>
        <row r="20"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U20">
            <v>31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</row>
        <row r="23">
          <cell r="C23" t="str">
            <v>SUN</v>
          </cell>
          <cell r="D23" t="str">
            <v>MON</v>
          </cell>
          <cell r="E23" t="str">
            <v>TUE</v>
          </cell>
          <cell r="F23" t="str">
            <v>WED</v>
          </cell>
          <cell r="G23" t="str">
            <v>THU</v>
          </cell>
          <cell r="H23" t="str">
            <v>FRI</v>
          </cell>
          <cell r="I23" t="str">
            <v>SAT</v>
          </cell>
          <cell r="L23" t="str">
            <v>SUN</v>
          </cell>
          <cell r="M23" t="str">
            <v>MON</v>
          </cell>
          <cell r="N23" t="str">
            <v>TUE</v>
          </cell>
          <cell r="O23" t="str">
            <v>WED</v>
          </cell>
          <cell r="P23" t="str">
            <v>THU</v>
          </cell>
          <cell r="Q23" t="str">
            <v>FRI</v>
          </cell>
          <cell r="R23" t="str">
            <v>SAT</v>
          </cell>
          <cell r="U23" t="str">
            <v>SUN</v>
          </cell>
          <cell r="V23" t="str">
            <v>MON</v>
          </cell>
          <cell r="W23" t="str">
            <v>TUE</v>
          </cell>
          <cell r="X23" t="str">
            <v>WED</v>
          </cell>
          <cell r="Y23" t="str">
            <v>THU</v>
          </cell>
          <cell r="Z23" t="str">
            <v>FRI</v>
          </cell>
          <cell r="AA23" t="str">
            <v>SAT</v>
          </cell>
        </row>
        <row r="24">
          <cell r="C24">
            <v>0</v>
          </cell>
          <cell r="D24">
            <v>1</v>
          </cell>
          <cell r="E24">
            <v>2</v>
          </cell>
          <cell r="F24">
            <v>3</v>
          </cell>
          <cell r="G24">
            <v>4</v>
          </cell>
          <cell r="H24">
            <v>5</v>
          </cell>
          <cell r="I24">
            <v>6</v>
          </cell>
          <cell r="L24">
            <v>0</v>
          </cell>
          <cell r="M24">
            <v>0</v>
          </cell>
          <cell r="N24">
            <v>0</v>
          </cell>
          <cell r="O24">
            <v>1</v>
          </cell>
          <cell r="P24">
            <v>2</v>
          </cell>
          <cell r="Q24">
            <v>3</v>
          </cell>
          <cell r="R24">
            <v>4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1</v>
          </cell>
        </row>
        <row r="25">
          <cell r="C25">
            <v>7</v>
          </cell>
          <cell r="D25">
            <v>8</v>
          </cell>
          <cell r="E25">
            <v>9</v>
          </cell>
          <cell r="F25">
            <v>10</v>
          </cell>
          <cell r="G25">
            <v>11</v>
          </cell>
          <cell r="H25">
            <v>12</v>
          </cell>
          <cell r="I25">
            <v>13</v>
          </cell>
          <cell r="L25">
            <v>5</v>
          </cell>
          <cell r="M25">
            <v>6</v>
          </cell>
          <cell r="N25">
            <v>7</v>
          </cell>
          <cell r="O25">
            <v>8</v>
          </cell>
          <cell r="P25">
            <v>9</v>
          </cell>
          <cell r="Q25">
            <v>10</v>
          </cell>
          <cell r="R25">
            <v>11</v>
          </cell>
          <cell r="U25">
            <v>2</v>
          </cell>
          <cell r="V25">
            <v>3</v>
          </cell>
          <cell r="W25">
            <v>4</v>
          </cell>
          <cell r="X25">
            <v>5</v>
          </cell>
          <cell r="Y25">
            <v>6</v>
          </cell>
          <cell r="Z25">
            <v>7</v>
          </cell>
          <cell r="AA25">
            <v>8</v>
          </cell>
        </row>
        <row r="26">
          <cell r="C26">
            <v>14</v>
          </cell>
          <cell r="D26">
            <v>15</v>
          </cell>
          <cell r="E26">
            <v>16</v>
          </cell>
          <cell r="F26">
            <v>17</v>
          </cell>
          <cell r="G26">
            <v>18</v>
          </cell>
          <cell r="H26">
            <v>19</v>
          </cell>
          <cell r="I26">
            <v>20</v>
          </cell>
          <cell r="L26">
            <v>12</v>
          </cell>
          <cell r="M26">
            <v>13</v>
          </cell>
          <cell r="N26">
            <v>14</v>
          </cell>
          <cell r="O26">
            <v>15</v>
          </cell>
          <cell r="P26">
            <v>16</v>
          </cell>
          <cell r="Q26">
            <v>17</v>
          </cell>
          <cell r="R26">
            <v>18</v>
          </cell>
          <cell r="U26">
            <v>9</v>
          </cell>
          <cell r="V26">
            <v>10</v>
          </cell>
          <cell r="W26">
            <v>11</v>
          </cell>
          <cell r="X26">
            <v>12</v>
          </cell>
          <cell r="Y26">
            <v>13</v>
          </cell>
          <cell r="Z26">
            <v>14</v>
          </cell>
          <cell r="AA26">
            <v>15</v>
          </cell>
        </row>
        <row r="27">
          <cell r="C27">
            <v>21</v>
          </cell>
          <cell r="D27">
            <v>22</v>
          </cell>
          <cell r="E27">
            <v>23</v>
          </cell>
          <cell r="F27">
            <v>24</v>
          </cell>
          <cell r="G27">
            <v>25</v>
          </cell>
          <cell r="H27">
            <v>26</v>
          </cell>
          <cell r="I27">
            <v>27</v>
          </cell>
          <cell r="L27">
            <v>19</v>
          </cell>
          <cell r="M27">
            <v>20</v>
          </cell>
          <cell r="N27">
            <v>21</v>
          </cell>
          <cell r="O27">
            <v>22</v>
          </cell>
          <cell r="P27">
            <v>23</v>
          </cell>
          <cell r="Q27">
            <v>24</v>
          </cell>
          <cell r="R27">
            <v>25</v>
          </cell>
          <cell r="U27">
            <v>16</v>
          </cell>
          <cell r="V27">
            <v>17</v>
          </cell>
          <cell r="W27">
            <v>18</v>
          </cell>
          <cell r="X27">
            <v>19</v>
          </cell>
          <cell r="Y27">
            <v>20</v>
          </cell>
          <cell r="Z27">
            <v>21</v>
          </cell>
          <cell r="AA27">
            <v>22</v>
          </cell>
        </row>
        <row r="28">
          <cell r="C28">
            <v>28</v>
          </cell>
          <cell r="D28">
            <v>29</v>
          </cell>
          <cell r="E28">
            <v>30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L28">
            <v>26</v>
          </cell>
          <cell r="M28">
            <v>27</v>
          </cell>
          <cell r="N28">
            <v>28</v>
          </cell>
          <cell r="O28">
            <v>29</v>
          </cell>
          <cell r="P28">
            <v>30</v>
          </cell>
          <cell r="Q28">
            <v>31</v>
          </cell>
          <cell r="R28">
            <v>0</v>
          </cell>
          <cell r="U28">
            <v>23</v>
          </cell>
          <cell r="V28">
            <v>24</v>
          </cell>
          <cell r="W28">
            <v>25</v>
          </cell>
          <cell r="X28">
            <v>26</v>
          </cell>
          <cell r="Y28">
            <v>27</v>
          </cell>
          <cell r="Z28">
            <v>28</v>
          </cell>
          <cell r="AA28">
            <v>29</v>
          </cell>
        </row>
        <row r="29"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U29">
            <v>30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</row>
        <row r="32">
          <cell r="C32" t="str">
            <v>SUN</v>
          </cell>
          <cell r="D32" t="str">
            <v>MON</v>
          </cell>
          <cell r="E32" t="str">
            <v>TUE</v>
          </cell>
          <cell r="F32" t="str">
            <v>WED</v>
          </cell>
          <cell r="G32" t="str">
            <v>THU</v>
          </cell>
          <cell r="H32" t="str">
            <v>FRI</v>
          </cell>
          <cell r="I32" t="str">
            <v>SAT</v>
          </cell>
          <cell r="L32" t="str">
            <v>SUN</v>
          </cell>
          <cell r="M32" t="str">
            <v>MON</v>
          </cell>
          <cell r="N32" t="str">
            <v>TUE</v>
          </cell>
          <cell r="O32" t="str">
            <v>WED</v>
          </cell>
          <cell r="P32" t="str">
            <v>THU</v>
          </cell>
          <cell r="Q32" t="str">
            <v>FRI</v>
          </cell>
          <cell r="R32" t="str">
            <v>SAT</v>
          </cell>
          <cell r="U32" t="str">
            <v>SUN</v>
          </cell>
          <cell r="V32" t="str">
            <v>MON</v>
          </cell>
          <cell r="W32" t="str">
            <v>TUE</v>
          </cell>
          <cell r="X32" t="str">
            <v>WED</v>
          </cell>
          <cell r="Y32" t="str">
            <v>THU</v>
          </cell>
          <cell r="Z32" t="str">
            <v>FRI</v>
          </cell>
          <cell r="AA32" t="str">
            <v>SAT</v>
          </cell>
        </row>
        <row r="33">
          <cell r="C33">
            <v>0</v>
          </cell>
          <cell r="D33">
            <v>1</v>
          </cell>
          <cell r="E33">
            <v>2</v>
          </cell>
          <cell r="F33">
            <v>3</v>
          </cell>
          <cell r="G33">
            <v>4</v>
          </cell>
          <cell r="H33">
            <v>5</v>
          </cell>
          <cell r="I33">
            <v>6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1</v>
          </cell>
          <cell r="Q33">
            <v>2</v>
          </cell>
          <cell r="R33">
            <v>3</v>
          </cell>
          <cell r="U33">
            <v>1</v>
          </cell>
          <cell r="V33">
            <v>2</v>
          </cell>
          <cell r="W33">
            <v>3</v>
          </cell>
          <cell r="X33">
            <v>4</v>
          </cell>
          <cell r="Y33">
            <v>5</v>
          </cell>
          <cell r="Z33">
            <v>6</v>
          </cell>
          <cell r="AA33">
            <v>7</v>
          </cell>
        </row>
        <row r="34">
          <cell r="C34">
            <v>7</v>
          </cell>
          <cell r="D34">
            <v>8</v>
          </cell>
          <cell r="E34">
            <v>9</v>
          </cell>
          <cell r="F34">
            <v>10</v>
          </cell>
          <cell r="G34">
            <v>11</v>
          </cell>
          <cell r="H34">
            <v>12</v>
          </cell>
          <cell r="I34">
            <v>13</v>
          </cell>
          <cell r="L34">
            <v>4</v>
          </cell>
          <cell r="M34">
            <v>5</v>
          </cell>
          <cell r="N34">
            <v>6</v>
          </cell>
          <cell r="O34">
            <v>7</v>
          </cell>
          <cell r="P34">
            <v>8</v>
          </cell>
          <cell r="Q34">
            <v>9</v>
          </cell>
          <cell r="R34">
            <v>10</v>
          </cell>
          <cell r="U34">
            <v>8</v>
          </cell>
          <cell r="V34">
            <v>9</v>
          </cell>
          <cell r="W34">
            <v>10</v>
          </cell>
          <cell r="X34">
            <v>11</v>
          </cell>
          <cell r="Y34">
            <v>12</v>
          </cell>
          <cell r="Z34">
            <v>13</v>
          </cell>
          <cell r="AA34">
            <v>14</v>
          </cell>
        </row>
        <row r="35">
          <cell r="C35">
            <v>14</v>
          </cell>
          <cell r="D35">
            <v>15</v>
          </cell>
          <cell r="E35">
            <v>16</v>
          </cell>
          <cell r="F35">
            <v>17</v>
          </cell>
          <cell r="G35">
            <v>18</v>
          </cell>
          <cell r="H35">
            <v>19</v>
          </cell>
          <cell r="I35">
            <v>20</v>
          </cell>
          <cell r="L35">
            <v>11</v>
          </cell>
          <cell r="M35">
            <v>12</v>
          </cell>
          <cell r="N35">
            <v>13</v>
          </cell>
          <cell r="O35">
            <v>14</v>
          </cell>
          <cell r="P35">
            <v>15</v>
          </cell>
          <cell r="Q35">
            <v>16</v>
          </cell>
          <cell r="R35">
            <v>17</v>
          </cell>
          <cell r="U35">
            <v>15</v>
          </cell>
          <cell r="V35">
            <v>16</v>
          </cell>
          <cell r="W35">
            <v>17</v>
          </cell>
          <cell r="X35">
            <v>18</v>
          </cell>
          <cell r="Y35">
            <v>19</v>
          </cell>
          <cell r="Z35">
            <v>20</v>
          </cell>
          <cell r="AA35">
            <v>21</v>
          </cell>
        </row>
        <row r="36">
          <cell r="C36">
            <v>21</v>
          </cell>
          <cell r="D36">
            <v>22</v>
          </cell>
          <cell r="E36">
            <v>23</v>
          </cell>
          <cell r="F36">
            <v>24</v>
          </cell>
          <cell r="G36">
            <v>25</v>
          </cell>
          <cell r="H36">
            <v>26</v>
          </cell>
          <cell r="I36">
            <v>27</v>
          </cell>
          <cell r="L36">
            <v>18</v>
          </cell>
          <cell r="M36">
            <v>19</v>
          </cell>
          <cell r="N36">
            <v>20</v>
          </cell>
          <cell r="O36">
            <v>21</v>
          </cell>
          <cell r="P36">
            <v>22</v>
          </cell>
          <cell r="Q36">
            <v>23</v>
          </cell>
          <cell r="R36">
            <v>24</v>
          </cell>
          <cell r="U36">
            <v>22</v>
          </cell>
          <cell r="V36">
            <v>23</v>
          </cell>
          <cell r="W36">
            <v>24</v>
          </cell>
          <cell r="X36">
            <v>25</v>
          </cell>
          <cell r="Y36">
            <v>26</v>
          </cell>
          <cell r="Z36">
            <v>27</v>
          </cell>
          <cell r="AA36">
            <v>28</v>
          </cell>
        </row>
        <row r="37">
          <cell r="C37">
            <v>28</v>
          </cell>
          <cell r="D37">
            <v>29</v>
          </cell>
          <cell r="E37">
            <v>30</v>
          </cell>
          <cell r="F37">
            <v>31</v>
          </cell>
          <cell r="G37">
            <v>0</v>
          </cell>
          <cell r="H37">
            <v>0</v>
          </cell>
          <cell r="I37">
            <v>0</v>
          </cell>
          <cell r="L37">
            <v>25</v>
          </cell>
          <cell r="M37">
            <v>26</v>
          </cell>
          <cell r="N37">
            <v>27</v>
          </cell>
          <cell r="O37">
            <v>28</v>
          </cell>
          <cell r="P37">
            <v>29</v>
          </cell>
          <cell r="Q37">
            <v>30</v>
          </cell>
          <cell r="R37">
            <v>31</v>
          </cell>
          <cell r="U37">
            <v>29</v>
          </cell>
          <cell r="V37">
            <v>30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</row>
        <row r="38"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</row>
        <row r="41">
          <cell r="C41" t="str">
            <v>SUN</v>
          </cell>
          <cell r="D41" t="str">
            <v>MON</v>
          </cell>
          <cell r="E41" t="str">
            <v>TUE</v>
          </cell>
          <cell r="F41" t="str">
            <v>WED</v>
          </cell>
          <cell r="G41" t="str">
            <v>THU</v>
          </cell>
          <cell r="H41" t="str">
            <v>FRI</v>
          </cell>
          <cell r="I41" t="str">
            <v>SAT</v>
          </cell>
          <cell r="L41" t="str">
            <v>SUN</v>
          </cell>
          <cell r="M41" t="str">
            <v>MON</v>
          </cell>
          <cell r="N41" t="str">
            <v>TUE</v>
          </cell>
          <cell r="O41" t="str">
            <v>WED</v>
          </cell>
          <cell r="P41" t="str">
            <v>THU</v>
          </cell>
          <cell r="Q41" t="str">
            <v>FRI</v>
          </cell>
          <cell r="R41" t="str">
            <v>SAT</v>
          </cell>
          <cell r="U41" t="str">
            <v>SUN</v>
          </cell>
          <cell r="V41" t="str">
            <v>MON</v>
          </cell>
          <cell r="W41" t="str">
            <v>TUE</v>
          </cell>
          <cell r="X41" t="str">
            <v>WED</v>
          </cell>
          <cell r="Y41" t="str">
            <v>THU</v>
          </cell>
          <cell r="Z41" t="str">
            <v>FRI</v>
          </cell>
          <cell r="AA41" t="str">
            <v>SAT</v>
          </cell>
        </row>
        <row r="42">
          <cell r="C42">
            <v>0</v>
          </cell>
          <cell r="D42">
            <v>0</v>
          </cell>
          <cell r="E42">
            <v>1</v>
          </cell>
          <cell r="F42">
            <v>2</v>
          </cell>
          <cell r="G42">
            <v>3</v>
          </cell>
          <cell r="H42">
            <v>4</v>
          </cell>
          <cell r="I42">
            <v>5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1</v>
          </cell>
          <cell r="R42">
            <v>2</v>
          </cell>
          <cell r="U42">
            <v>1</v>
          </cell>
          <cell r="V42">
            <v>2</v>
          </cell>
          <cell r="W42">
            <v>3</v>
          </cell>
          <cell r="X42">
            <v>4</v>
          </cell>
          <cell r="Y42">
            <v>5</v>
          </cell>
          <cell r="Z42">
            <v>6</v>
          </cell>
          <cell r="AA42">
            <v>7</v>
          </cell>
        </row>
        <row r="43">
          <cell r="C43">
            <v>6</v>
          </cell>
          <cell r="D43">
            <v>7</v>
          </cell>
          <cell r="E43">
            <v>8</v>
          </cell>
          <cell r="F43">
            <v>9</v>
          </cell>
          <cell r="G43">
            <v>10</v>
          </cell>
          <cell r="H43">
            <v>11</v>
          </cell>
          <cell r="I43">
            <v>12</v>
          </cell>
          <cell r="L43">
            <v>3</v>
          </cell>
          <cell r="M43">
            <v>4</v>
          </cell>
          <cell r="N43">
            <v>5</v>
          </cell>
          <cell r="O43">
            <v>6</v>
          </cell>
          <cell r="P43">
            <v>7</v>
          </cell>
          <cell r="Q43">
            <v>8</v>
          </cell>
          <cell r="R43">
            <v>9</v>
          </cell>
          <cell r="U43">
            <v>8</v>
          </cell>
          <cell r="V43">
            <v>9</v>
          </cell>
          <cell r="W43">
            <v>10</v>
          </cell>
          <cell r="X43">
            <v>11</v>
          </cell>
          <cell r="Y43">
            <v>12</v>
          </cell>
          <cell r="Z43">
            <v>13</v>
          </cell>
          <cell r="AA43">
            <v>14</v>
          </cell>
        </row>
        <row r="44">
          <cell r="C44">
            <v>13</v>
          </cell>
          <cell r="D44">
            <v>14</v>
          </cell>
          <cell r="E44">
            <v>15</v>
          </cell>
          <cell r="F44">
            <v>16</v>
          </cell>
          <cell r="G44">
            <v>17</v>
          </cell>
          <cell r="H44">
            <v>18</v>
          </cell>
          <cell r="I44">
            <v>19</v>
          </cell>
          <cell r="L44">
            <v>10</v>
          </cell>
          <cell r="M44">
            <v>11</v>
          </cell>
          <cell r="N44">
            <v>12</v>
          </cell>
          <cell r="O44">
            <v>13</v>
          </cell>
          <cell r="P44">
            <v>14</v>
          </cell>
          <cell r="Q44">
            <v>15</v>
          </cell>
          <cell r="R44">
            <v>16</v>
          </cell>
          <cell r="U44">
            <v>15</v>
          </cell>
          <cell r="V44">
            <v>16</v>
          </cell>
          <cell r="W44">
            <v>17</v>
          </cell>
          <cell r="X44">
            <v>18</v>
          </cell>
          <cell r="Y44">
            <v>19</v>
          </cell>
          <cell r="Z44">
            <v>20</v>
          </cell>
          <cell r="AA44">
            <v>21</v>
          </cell>
        </row>
        <row r="45">
          <cell r="C45">
            <v>20</v>
          </cell>
          <cell r="D45">
            <v>21</v>
          </cell>
          <cell r="E45">
            <v>22</v>
          </cell>
          <cell r="F45">
            <v>23</v>
          </cell>
          <cell r="G45">
            <v>24</v>
          </cell>
          <cell r="H45">
            <v>25</v>
          </cell>
          <cell r="I45">
            <v>26</v>
          </cell>
          <cell r="L45">
            <v>17</v>
          </cell>
          <cell r="M45">
            <v>18</v>
          </cell>
          <cell r="N45">
            <v>19</v>
          </cell>
          <cell r="O45">
            <v>20</v>
          </cell>
          <cell r="P45">
            <v>21</v>
          </cell>
          <cell r="Q45">
            <v>22</v>
          </cell>
          <cell r="R45">
            <v>23</v>
          </cell>
          <cell r="U45">
            <v>22</v>
          </cell>
          <cell r="V45">
            <v>23</v>
          </cell>
          <cell r="W45">
            <v>24</v>
          </cell>
          <cell r="X45">
            <v>25</v>
          </cell>
          <cell r="Y45">
            <v>26</v>
          </cell>
          <cell r="Z45">
            <v>27</v>
          </cell>
          <cell r="AA45">
            <v>28</v>
          </cell>
        </row>
        <row r="46">
          <cell r="C46">
            <v>27</v>
          </cell>
          <cell r="D46">
            <v>28</v>
          </cell>
          <cell r="E46">
            <v>29</v>
          </cell>
          <cell r="F46">
            <v>30</v>
          </cell>
          <cell r="G46">
            <v>31</v>
          </cell>
          <cell r="H46">
            <v>0</v>
          </cell>
          <cell r="I46">
            <v>0</v>
          </cell>
          <cell r="L46">
            <v>24</v>
          </cell>
          <cell r="M46">
            <v>25</v>
          </cell>
          <cell r="N46">
            <v>26</v>
          </cell>
          <cell r="O46">
            <v>27</v>
          </cell>
          <cell r="P46">
            <v>28</v>
          </cell>
          <cell r="Q46">
            <v>29</v>
          </cell>
          <cell r="R46">
            <v>30</v>
          </cell>
          <cell r="U46">
            <v>29</v>
          </cell>
          <cell r="V46">
            <v>30</v>
          </cell>
          <cell r="W46">
            <v>31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-FLW"/>
      <sheetName val="CON-M-FL"/>
      <sheetName val="WORK-SCHEDULE"/>
      <sheetName val="MON-TGT"/>
      <sheetName val="INCOME-FLOW"/>
      <sheetName val="LAB-SCHD"/>
      <sheetName val="EXP-FLW "/>
      <sheetName val="PLT-STA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6">
          <cell r="AB6">
            <v>1000000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7"/>
  <sheetViews>
    <sheetView tabSelected="1" topLeftCell="A7" zoomScale="85" zoomScaleNormal="85" workbookViewId="0">
      <selection activeCell="C23" sqref="C23:D23"/>
    </sheetView>
  </sheetViews>
  <sheetFormatPr defaultRowHeight="13.2" x14ac:dyDescent="0.25"/>
  <cols>
    <col min="1" max="1" width="6.77734375" style="9" customWidth="1"/>
    <col min="2" max="2" width="23.109375" style="9" bestFit="1" customWidth="1"/>
    <col min="3" max="3" width="2.5546875" style="9" bestFit="1" customWidth="1"/>
    <col min="4" max="4" width="7.44140625" style="9" bestFit="1" customWidth="1"/>
    <col min="5" max="5" width="5.77734375" style="9" bestFit="1" customWidth="1"/>
    <col min="6" max="6" width="13.109375" style="9" bestFit="1" customWidth="1"/>
    <col min="7" max="7" width="8.5546875" style="9" bestFit="1" customWidth="1"/>
    <col min="8" max="8" width="9.6640625" style="9" bestFit="1" customWidth="1"/>
    <col min="9" max="9" width="6.33203125" style="9" bestFit="1" customWidth="1"/>
    <col min="10" max="10" width="5.88671875" style="9" customWidth="1"/>
    <col min="11" max="11" width="4.33203125" style="9" customWidth="1"/>
    <col min="12" max="12" width="7.5546875" style="9" bestFit="1" customWidth="1"/>
    <col min="13" max="13" width="5.33203125" style="9" customWidth="1"/>
    <col min="14" max="14" width="6.5546875" style="9" customWidth="1"/>
    <col min="15" max="15" width="5.33203125" style="9" customWidth="1"/>
    <col min="16" max="16" width="6.33203125" style="9" customWidth="1"/>
    <col min="17" max="17" width="10.109375" style="9" customWidth="1"/>
    <col min="18" max="18" width="8.77734375" style="9" bestFit="1" customWidth="1"/>
    <col min="19" max="19" width="9.88671875" style="9" bestFit="1" customWidth="1"/>
    <col min="20" max="20" width="8.5546875" style="9" bestFit="1" customWidth="1"/>
    <col min="21" max="21" width="10.44140625" style="9" bestFit="1" customWidth="1"/>
    <col min="22" max="22" width="9.44140625" style="9" customWidth="1"/>
    <col min="23" max="23" width="10.44140625" style="9" bestFit="1" customWidth="1"/>
    <col min="24" max="24" width="7.6640625" style="9" customWidth="1"/>
    <col min="25" max="16384" width="8.88671875" style="9"/>
  </cols>
  <sheetData>
    <row r="1" spans="1:24" ht="15.6" x14ac:dyDescent="0.25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</row>
    <row r="2" spans="1:24" ht="15.6" x14ac:dyDescent="0.3">
      <c r="A2" s="3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4"/>
    </row>
    <row r="3" spans="1:24" ht="15.6" x14ac:dyDescent="0.3">
      <c r="A3" s="3"/>
      <c r="B3" s="3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3.8" customHeight="1" x14ac:dyDescent="0.3">
      <c r="A4" s="6" t="s">
        <v>40</v>
      </c>
      <c r="B4" s="10"/>
      <c r="C4" s="5"/>
      <c r="D4" s="2"/>
      <c r="E4" s="2"/>
      <c r="F4" s="2"/>
      <c r="G4" s="2"/>
      <c r="H4" s="2"/>
      <c r="I4" s="92" t="s">
        <v>47</v>
      </c>
      <c r="J4" s="92"/>
      <c r="K4" s="92"/>
      <c r="L4" s="92"/>
      <c r="M4" s="92"/>
      <c r="N4" s="92"/>
      <c r="Q4" s="92" t="s">
        <v>27</v>
      </c>
      <c r="R4" s="92"/>
      <c r="S4" s="92"/>
      <c r="T4" s="10"/>
      <c r="U4" s="5" t="s">
        <v>46</v>
      </c>
      <c r="V4" s="7"/>
      <c r="W4" s="7"/>
      <c r="X4" s="8"/>
    </row>
    <row r="5" spans="1:24" ht="15" customHeight="1" thickBot="1" x14ac:dyDescent="0.3">
      <c r="A5" s="74" t="s">
        <v>0</v>
      </c>
      <c r="B5" s="75" t="s">
        <v>1</v>
      </c>
      <c r="C5" s="77" t="s">
        <v>11</v>
      </c>
      <c r="D5" s="77"/>
      <c r="E5" s="77"/>
      <c r="F5" s="77"/>
      <c r="G5" s="77"/>
      <c r="H5" s="78" t="s">
        <v>12</v>
      </c>
      <c r="I5" s="95" t="s">
        <v>16</v>
      </c>
      <c r="J5" s="95" t="s">
        <v>2</v>
      </c>
      <c r="K5" s="79" t="s">
        <v>3</v>
      </c>
      <c r="L5" s="79" t="s">
        <v>15</v>
      </c>
      <c r="M5" s="79" t="s">
        <v>23</v>
      </c>
      <c r="N5" s="93" t="s">
        <v>4</v>
      </c>
      <c r="O5" s="93"/>
      <c r="P5" s="94" t="s">
        <v>17</v>
      </c>
      <c r="Q5" s="93" t="s">
        <v>13</v>
      </c>
      <c r="R5" s="81" t="s">
        <v>14</v>
      </c>
      <c r="S5" s="82"/>
      <c r="T5" s="82"/>
      <c r="U5" s="82"/>
      <c r="V5" s="82"/>
      <c r="W5" s="82"/>
      <c r="X5" s="83"/>
    </row>
    <row r="6" spans="1:24" ht="42.6" customHeight="1" x14ac:dyDescent="0.25">
      <c r="A6" s="74"/>
      <c r="B6" s="76"/>
      <c r="C6" s="77"/>
      <c r="D6" s="77"/>
      <c r="E6" s="77"/>
      <c r="F6" s="77"/>
      <c r="G6" s="77"/>
      <c r="H6" s="78"/>
      <c r="I6" s="96"/>
      <c r="J6" s="96"/>
      <c r="K6" s="79"/>
      <c r="L6" s="79"/>
      <c r="M6" s="79"/>
      <c r="N6" s="1" t="s">
        <v>5</v>
      </c>
      <c r="O6" s="1" t="s">
        <v>6</v>
      </c>
      <c r="P6" s="94"/>
      <c r="Q6" s="93"/>
      <c r="R6" s="40">
        <v>3</v>
      </c>
      <c r="S6" s="40">
        <v>4</v>
      </c>
      <c r="T6" s="40">
        <v>5</v>
      </c>
      <c r="U6" s="40">
        <v>6</v>
      </c>
      <c r="V6" s="40">
        <v>8</v>
      </c>
      <c r="W6" s="40">
        <v>10</v>
      </c>
      <c r="X6" s="40">
        <v>11</v>
      </c>
    </row>
    <row r="7" spans="1:24" s="14" customFormat="1" ht="18.600000000000001" customHeight="1" x14ac:dyDescent="0.25">
      <c r="A7" s="11"/>
      <c r="B7" s="85" t="s">
        <v>7</v>
      </c>
      <c r="C7" s="85"/>
      <c r="D7" s="85"/>
      <c r="E7" s="85"/>
      <c r="F7" s="85"/>
      <c r="G7" s="85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3"/>
      <c r="W7" s="12"/>
      <c r="X7" s="13"/>
    </row>
    <row r="8" spans="1:24" s="14" customFormat="1" ht="14.1" customHeight="1" x14ac:dyDescent="0.25">
      <c r="A8" s="65">
        <v>1</v>
      </c>
      <c r="B8" s="66" t="s">
        <v>39</v>
      </c>
      <c r="C8" s="15"/>
      <c r="D8" s="16"/>
      <c r="E8" s="16"/>
      <c r="F8" s="16"/>
      <c r="G8" s="17"/>
      <c r="H8" s="69">
        <f>+SUM(D8:D10)</f>
        <v>34</v>
      </c>
      <c r="I8" s="49">
        <f>IF(K8=3,0.375)+IF(K8=4,0.5)+IF(K8=5,0.625)+IF(K8=6,0.75)+IF(K8=8,1)+IF(K8=9,1.125)+IF(K8=10,1.25)+IF(K8=11,1.375)</f>
        <v>0.75</v>
      </c>
      <c r="J8" s="49" t="s">
        <v>8</v>
      </c>
      <c r="K8" s="71">
        <v>6</v>
      </c>
      <c r="L8" s="72"/>
      <c r="M8" s="73">
        <v>1</v>
      </c>
      <c r="N8" s="86">
        <v>16</v>
      </c>
      <c r="O8" s="86">
        <f>M8*N8</f>
        <v>16</v>
      </c>
      <c r="P8" s="87"/>
      <c r="Q8" s="45">
        <f>H8-P8</f>
        <v>34</v>
      </c>
      <c r="R8" s="88" t="str">
        <f>IF($K8 =3,$O8*$Q8,"")</f>
        <v/>
      </c>
      <c r="S8" s="88" t="str">
        <f>IF($K8 =4,$O8*$Q8,"")</f>
        <v/>
      </c>
      <c r="T8" s="88" t="str">
        <f>IF($K8 =5,$O8*$Q8,"")</f>
        <v/>
      </c>
      <c r="U8" s="88">
        <f>IF($K8 =6,$O8*$Q8,"")</f>
        <v>544</v>
      </c>
      <c r="V8" s="89" t="str">
        <f>IF($K8 =8,$O8*$Q8,"")</f>
        <v/>
      </c>
      <c r="W8" s="88" t="str">
        <f>IF($K8 =10,$O8*$Q8,"")</f>
        <v/>
      </c>
      <c r="X8" s="88" t="str">
        <f>IF($K8 =11,$O8*$Q8,"")</f>
        <v/>
      </c>
    </row>
    <row r="9" spans="1:24" s="14" customFormat="1" ht="14.1" customHeight="1" x14ac:dyDescent="0.25">
      <c r="A9" s="65"/>
      <c r="B9" s="67"/>
      <c r="C9" s="21"/>
      <c r="D9" s="22">
        <f>30+4</f>
        <v>34</v>
      </c>
      <c r="E9" s="22"/>
      <c r="F9" s="23" t="s">
        <v>9</v>
      </c>
      <c r="G9" s="24">
        <v>4</v>
      </c>
      <c r="H9" s="70"/>
      <c r="I9" s="50"/>
      <c r="J9" s="50"/>
      <c r="K9" s="71"/>
      <c r="L9" s="72"/>
      <c r="M9" s="73"/>
      <c r="N9" s="86"/>
      <c r="O9" s="86"/>
      <c r="P9" s="87"/>
      <c r="Q9" s="45"/>
      <c r="R9" s="88"/>
      <c r="S9" s="88"/>
      <c r="T9" s="88"/>
      <c r="U9" s="88"/>
      <c r="V9" s="89"/>
      <c r="W9" s="88"/>
      <c r="X9" s="88"/>
    </row>
    <row r="10" spans="1:24" s="14" customFormat="1" ht="14.1" customHeight="1" x14ac:dyDescent="0.25">
      <c r="A10" s="65"/>
      <c r="B10" s="68"/>
      <c r="C10" s="25"/>
      <c r="D10" s="26"/>
      <c r="E10" s="26"/>
      <c r="F10" s="26"/>
      <c r="G10" s="27"/>
      <c r="H10" s="69"/>
      <c r="I10" s="51"/>
      <c r="J10" s="51"/>
      <c r="K10" s="71"/>
      <c r="L10" s="72"/>
      <c r="M10" s="73"/>
      <c r="N10" s="86"/>
      <c r="O10" s="86"/>
      <c r="P10" s="87"/>
      <c r="Q10" s="45"/>
      <c r="R10" s="88"/>
      <c r="S10" s="88"/>
      <c r="T10" s="88"/>
      <c r="U10" s="88"/>
      <c r="V10" s="89"/>
      <c r="W10" s="88"/>
      <c r="X10" s="88"/>
    </row>
    <row r="11" spans="1:24" s="14" customFormat="1" ht="14.1" customHeight="1" x14ac:dyDescent="0.25">
      <c r="A11" s="65">
        <v>2</v>
      </c>
      <c r="B11" s="66" t="s">
        <v>41</v>
      </c>
      <c r="C11" s="15"/>
      <c r="D11" s="16"/>
      <c r="E11" s="16"/>
      <c r="F11" s="16"/>
      <c r="G11" s="17"/>
      <c r="H11" s="69">
        <f>+SUM(D11:D13)</f>
        <v>40</v>
      </c>
      <c r="I11" s="49">
        <f>IF(K11=3,0.375)+IF(K11=4,0.5)+IF(K11=5,0.625)+IF(K11=6,0.75)+IF(K11=8,1)+IF(K11=9,1.125)+IF(K11=10,1.25)+IF(K11=11,1.375)</f>
        <v>1</v>
      </c>
      <c r="J11" s="49" t="s">
        <v>8</v>
      </c>
      <c r="K11" s="71">
        <v>8</v>
      </c>
      <c r="L11" s="72"/>
      <c r="M11" s="73">
        <v>1</v>
      </c>
      <c r="N11" s="86">
        <v>16</v>
      </c>
      <c r="O11" s="86">
        <f>M11*N11</f>
        <v>16</v>
      </c>
      <c r="P11" s="87"/>
      <c r="Q11" s="45">
        <f>H11-P11</f>
        <v>40</v>
      </c>
      <c r="R11" s="88" t="str">
        <f>IF($K11 =3,$O11*$Q11,"")</f>
        <v/>
      </c>
      <c r="S11" s="88" t="str">
        <f>IF($K11 =4,$O11*$Q11,"")</f>
        <v/>
      </c>
      <c r="T11" s="88" t="str">
        <f>IF($K11 =5,$O11*$Q11,"")</f>
        <v/>
      </c>
      <c r="U11" s="88" t="str">
        <f>IF($K11 =6,$O11*$Q11,"")</f>
        <v/>
      </c>
      <c r="V11" s="89">
        <f>IF($K11 =8,$O11*$Q11,"")</f>
        <v>640</v>
      </c>
      <c r="W11" s="88" t="str">
        <f>IF($K11 =10,$O11*$Q11,"")</f>
        <v/>
      </c>
      <c r="X11" s="88" t="str">
        <f>IF($K11 =11,$O11*$Q11,"")</f>
        <v/>
      </c>
    </row>
    <row r="12" spans="1:24" s="14" customFormat="1" ht="14.1" customHeight="1" x14ac:dyDescent="0.25">
      <c r="A12" s="65"/>
      <c r="B12" s="67"/>
      <c r="C12" s="21"/>
      <c r="D12" s="22">
        <f>34.75+5.25</f>
        <v>40</v>
      </c>
      <c r="E12" s="22"/>
      <c r="F12" s="23" t="s">
        <v>9</v>
      </c>
      <c r="G12" s="24">
        <v>5.25</v>
      </c>
      <c r="H12" s="70"/>
      <c r="I12" s="50"/>
      <c r="J12" s="50"/>
      <c r="K12" s="71"/>
      <c r="L12" s="72"/>
      <c r="M12" s="73"/>
      <c r="N12" s="86"/>
      <c r="O12" s="86"/>
      <c r="P12" s="87"/>
      <c r="Q12" s="45"/>
      <c r="R12" s="88"/>
      <c r="S12" s="88"/>
      <c r="T12" s="88"/>
      <c r="U12" s="88"/>
      <c r="V12" s="89"/>
      <c r="W12" s="88"/>
      <c r="X12" s="88"/>
    </row>
    <row r="13" spans="1:24" s="14" customFormat="1" ht="14.1" customHeight="1" x14ac:dyDescent="0.25">
      <c r="A13" s="65"/>
      <c r="B13" s="68"/>
      <c r="C13" s="25"/>
      <c r="D13" s="26"/>
      <c r="E13" s="26"/>
      <c r="F13" s="26"/>
      <c r="G13" s="27"/>
      <c r="H13" s="69"/>
      <c r="I13" s="51"/>
      <c r="J13" s="51"/>
      <c r="K13" s="71"/>
      <c r="L13" s="72"/>
      <c r="M13" s="73"/>
      <c r="N13" s="86"/>
      <c r="O13" s="86"/>
      <c r="P13" s="87"/>
      <c r="Q13" s="45"/>
      <c r="R13" s="88"/>
      <c r="S13" s="88"/>
      <c r="T13" s="88"/>
      <c r="U13" s="88"/>
      <c r="V13" s="89"/>
      <c r="W13" s="88"/>
      <c r="X13" s="88"/>
    </row>
    <row r="14" spans="1:24" s="14" customFormat="1" ht="14.1" customHeight="1" x14ac:dyDescent="0.25">
      <c r="A14" s="65">
        <v>3</v>
      </c>
      <c r="B14" s="66" t="s">
        <v>42</v>
      </c>
      <c r="C14" s="15"/>
      <c r="D14" s="16">
        <v>0.6</v>
      </c>
      <c r="E14" s="16"/>
      <c r="F14" s="16"/>
      <c r="G14" s="17"/>
      <c r="H14" s="69">
        <f>+SUM(D14:D16)</f>
        <v>40</v>
      </c>
      <c r="I14" s="49">
        <f t="shared" ref="I14" si="0">IF(K14=3,0.375)+IF(K14=4,0.5)+IF(K14=5,0.625)+IF(K14=6,0.75)+IF(K14=8,1)+IF(K14=9,1.125)+IF(K14=10,1.25)+IF(K14=11,1.375)</f>
        <v>1.25</v>
      </c>
      <c r="J14" s="49">
        <v>1</v>
      </c>
      <c r="K14" s="71">
        <v>10</v>
      </c>
      <c r="L14" s="72"/>
      <c r="M14" s="73">
        <v>1</v>
      </c>
      <c r="N14" s="86">
        <v>16</v>
      </c>
      <c r="O14" s="86">
        <f>M14*N14</f>
        <v>16</v>
      </c>
      <c r="P14" s="87">
        <f>J14*((2*I14)/12)</f>
        <v>0.20833333333333334</v>
      </c>
      <c r="Q14" s="45">
        <f>H14-P14</f>
        <v>39.791666666666664</v>
      </c>
      <c r="R14" s="88" t="str">
        <f>IF($K14 =3,$O14*$Q14,"")</f>
        <v/>
      </c>
      <c r="S14" s="88" t="str">
        <f>IF($K14 =4,$O14*$Q14,"")</f>
        <v/>
      </c>
      <c r="T14" s="88" t="str">
        <f>IF($K14 =5,$O14*$Q14,"")</f>
        <v/>
      </c>
      <c r="U14" s="88" t="str">
        <f>IF($K14 =6,$O14*$Q14,"")</f>
        <v/>
      </c>
      <c r="V14" s="89" t="str">
        <f>IF($K14 =8,$O14*$Q14,"")</f>
        <v/>
      </c>
      <c r="W14" s="88">
        <f>IF($K14 =10,$O14*$Q14,"")</f>
        <v>636.66666666666663</v>
      </c>
      <c r="X14" s="88" t="str">
        <f>IF($K14 =11,$O14*$Q14,"")</f>
        <v/>
      </c>
    </row>
    <row r="15" spans="1:24" s="14" customFormat="1" ht="14.1" customHeight="1" x14ac:dyDescent="0.25">
      <c r="A15" s="65"/>
      <c r="B15" s="67"/>
      <c r="C15" s="21"/>
      <c r="D15" s="22">
        <f>(90-30-34.75)+8.4+1+2.5+2+0.25</f>
        <v>39.4</v>
      </c>
      <c r="E15" s="22"/>
      <c r="F15" s="23"/>
      <c r="G15" s="24"/>
      <c r="H15" s="70"/>
      <c r="I15" s="50"/>
      <c r="J15" s="50"/>
      <c r="K15" s="71"/>
      <c r="L15" s="72"/>
      <c r="M15" s="73"/>
      <c r="N15" s="86"/>
      <c r="O15" s="86"/>
      <c r="P15" s="87"/>
      <c r="Q15" s="45"/>
      <c r="R15" s="88"/>
      <c r="S15" s="88"/>
      <c r="T15" s="88"/>
      <c r="U15" s="88"/>
      <c r="V15" s="89"/>
      <c r="W15" s="88"/>
      <c r="X15" s="88"/>
    </row>
    <row r="16" spans="1:24" s="14" customFormat="1" ht="14.1" customHeight="1" x14ac:dyDescent="0.25">
      <c r="A16" s="65"/>
      <c r="B16" s="68"/>
      <c r="C16" s="25"/>
      <c r="D16" s="26"/>
      <c r="E16" s="26"/>
      <c r="F16" s="26"/>
      <c r="G16" s="27"/>
      <c r="H16" s="69"/>
      <c r="I16" s="51"/>
      <c r="J16" s="51"/>
      <c r="K16" s="71"/>
      <c r="L16" s="72"/>
      <c r="M16" s="73"/>
      <c r="N16" s="86"/>
      <c r="O16" s="86"/>
      <c r="P16" s="87"/>
      <c r="Q16" s="45"/>
      <c r="R16" s="88"/>
      <c r="S16" s="88"/>
      <c r="T16" s="88"/>
      <c r="U16" s="88"/>
      <c r="V16" s="89"/>
      <c r="W16" s="88"/>
      <c r="X16" s="88"/>
    </row>
    <row r="17" spans="1:24" s="14" customFormat="1" ht="14.1" customHeight="1" x14ac:dyDescent="0.25">
      <c r="A17" s="18"/>
      <c r="B17" s="97" t="s">
        <v>24</v>
      </c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98"/>
    </row>
    <row r="18" spans="1:24" s="14" customFormat="1" ht="14.1" customHeight="1" x14ac:dyDescent="0.25">
      <c r="A18" s="49">
        <v>4</v>
      </c>
      <c r="B18" s="52" t="s">
        <v>43</v>
      </c>
      <c r="C18" s="20" t="s">
        <v>10</v>
      </c>
      <c r="D18" s="20">
        <v>30</v>
      </c>
      <c r="E18" s="41"/>
      <c r="F18" s="53"/>
      <c r="G18" s="54"/>
      <c r="H18" s="59">
        <f>C24</f>
        <v>467.09824689947953</v>
      </c>
      <c r="I18" s="59">
        <f>IF(K18=3,0.375)+IF(K18=4,0.5)+IF(K18=5,0.625)+IF(K18=6,0.75)+IF(K18=8,1)+IF(K18=9,1.125)+IF(K18=10,1.25)+IF(K18=11,1.375)</f>
        <v>0.375</v>
      </c>
      <c r="J18" s="49"/>
      <c r="K18" s="62">
        <v>3</v>
      </c>
      <c r="L18" s="49">
        <v>6</v>
      </c>
      <c r="M18" s="46">
        <v>1</v>
      </c>
      <c r="N18" s="46"/>
      <c r="O18" s="46"/>
      <c r="P18" s="41"/>
      <c r="Q18" s="41">
        <f>H18-P18</f>
        <v>467.09824689947953</v>
      </c>
      <c r="R18" s="41">
        <f>IF($K18 =3,M18*$Q18,"")</f>
        <v>467.09824689947953</v>
      </c>
      <c r="S18" s="41" t="str">
        <f>IF($K18 =4,M18*$Q18,"")</f>
        <v/>
      </c>
      <c r="T18" s="41" t="str">
        <f>IF($K18 =5,M18*$Q18,"")</f>
        <v/>
      </c>
      <c r="U18" s="41" t="str">
        <f>IF($K18 =6,M18*$Q18,"")</f>
        <v/>
      </c>
      <c r="V18" s="41" t="str">
        <f>IF($K18 =8,M18*$Q18,"")</f>
        <v/>
      </c>
      <c r="W18" s="41" t="str">
        <f>IF($K7 =11,M18*$Q18,"")</f>
        <v/>
      </c>
      <c r="X18" s="41" t="str">
        <f>IF($K7 =11,M18*$Q18,"")</f>
        <v/>
      </c>
    </row>
    <row r="19" spans="1:24" s="14" customFormat="1" ht="14.1" customHeight="1" x14ac:dyDescent="0.25">
      <c r="A19" s="50"/>
      <c r="B19" s="52"/>
      <c r="C19" s="20" t="s">
        <v>18</v>
      </c>
      <c r="D19" s="19">
        <v>2</v>
      </c>
      <c r="E19" s="42"/>
      <c r="F19" s="55"/>
      <c r="G19" s="56"/>
      <c r="H19" s="60"/>
      <c r="I19" s="60"/>
      <c r="J19" s="50"/>
      <c r="K19" s="63"/>
      <c r="L19" s="50"/>
      <c r="M19" s="47"/>
      <c r="N19" s="47"/>
      <c r="O19" s="47"/>
      <c r="P19" s="42"/>
      <c r="Q19" s="42"/>
      <c r="R19" s="42"/>
      <c r="S19" s="42"/>
      <c r="T19" s="42"/>
      <c r="U19" s="42"/>
      <c r="V19" s="42"/>
      <c r="W19" s="42"/>
      <c r="X19" s="42"/>
    </row>
    <row r="20" spans="1:24" s="14" customFormat="1" ht="14.1" customHeight="1" x14ac:dyDescent="0.25">
      <c r="A20" s="50"/>
      <c r="B20" s="28" t="s">
        <v>28</v>
      </c>
      <c r="C20" s="44">
        <f>(D18/(L18/12))*(3.14)*((D19+(I18/12))+(8*(I18/12)))</f>
        <v>429.78750000000002</v>
      </c>
      <c r="D20" s="44"/>
      <c r="E20" s="42"/>
      <c r="F20" s="57"/>
      <c r="G20" s="58"/>
      <c r="H20" s="60"/>
      <c r="I20" s="60"/>
      <c r="J20" s="50"/>
      <c r="K20" s="63"/>
      <c r="L20" s="50"/>
      <c r="M20" s="47"/>
      <c r="N20" s="47"/>
      <c r="O20" s="47"/>
      <c r="P20" s="42"/>
      <c r="Q20" s="42"/>
      <c r="R20" s="42"/>
      <c r="S20" s="42"/>
      <c r="T20" s="42"/>
      <c r="U20" s="42"/>
      <c r="V20" s="42"/>
      <c r="W20" s="42"/>
      <c r="X20" s="42"/>
    </row>
    <row r="21" spans="1:24" s="14" customFormat="1" ht="14.1" customHeight="1" x14ac:dyDescent="0.25">
      <c r="A21" s="50"/>
      <c r="B21" s="32" t="s">
        <v>26</v>
      </c>
      <c r="C21" s="45">
        <f>(((1.5)*(PI()*(D19+(I18/12))+8*(I18/12))))</f>
        <v>9.9470401164064004</v>
      </c>
      <c r="D21" s="45"/>
      <c r="E21" s="42"/>
      <c r="F21" s="33" t="s">
        <v>19</v>
      </c>
      <c r="G21" s="20">
        <f>475/25/12</f>
        <v>1.5833333333333333</v>
      </c>
      <c r="H21" s="60"/>
      <c r="I21" s="60"/>
      <c r="J21" s="50"/>
      <c r="K21" s="63"/>
      <c r="L21" s="50"/>
      <c r="M21" s="47"/>
      <c r="N21" s="47"/>
      <c r="O21" s="47"/>
      <c r="P21" s="42"/>
      <c r="Q21" s="42"/>
      <c r="R21" s="42"/>
      <c r="S21" s="42"/>
      <c r="T21" s="42"/>
      <c r="U21" s="42"/>
      <c r="V21" s="42"/>
      <c r="W21" s="42"/>
      <c r="X21" s="42"/>
    </row>
    <row r="22" spans="1:24" s="14" customFormat="1" ht="14.1" customHeight="1" x14ac:dyDescent="0.25">
      <c r="A22" s="50"/>
      <c r="B22" s="32" t="s">
        <v>25</v>
      </c>
      <c r="C22" s="84">
        <v>2</v>
      </c>
      <c r="D22" s="84"/>
      <c r="E22" s="42"/>
      <c r="F22" s="33" t="s">
        <v>20</v>
      </c>
      <c r="G22" s="34">
        <f>ROUNDDOWN((C20+C23)/40,0)</f>
        <v>11</v>
      </c>
      <c r="H22" s="60"/>
      <c r="I22" s="60"/>
      <c r="J22" s="50"/>
      <c r="K22" s="63"/>
      <c r="L22" s="50"/>
      <c r="M22" s="47"/>
      <c r="N22" s="47"/>
      <c r="O22" s="47"/>
      <c r="P22" s="42"/>
      <c r="Q22" s="42"/>
      <c r="R22" s="42"/>
      <c r="S22" s="42"/>
      <c r="T22" s="42"/>
      <c r="U22" s="42"/>
      <c r="V22" s="42"/>
      <c r="W22" s="42"/>
      <c r="X22" s="42"/>
    </row>
    <row r="23" spans="1:24" s="14" customFormat="1" ht="14.1" customHeight="1" x14ac:dyDescent="0.25">
      <c r="A23" s="50"/>
      <c r="B23" s="32" t="s">
        <v>29</v>
      </c>
      <c r="C23" s="44">
        <f>C21*C22</f>
        <v>19.894080232812801</v>
      </c>
      <c r="D23" s="44"/>
      <c r="E23" s="43"/>
      <c r="F23" s="33" t="s">
        <v>30</v>
      </c>
      <c r="G23" s="29">
        <f>G21*G22</f>
        <v>17.416666666666664</v>
      </c>
      <c r="H23" s="60"/>
      <c r="I23" s="60"/>
      <c r="J23" s="50"/>
      <c r="K23" s="63"/>
      <c r="L23" s="50"/>
      <c r="M23" s="47"/>
      <c r="N23" s="47"/>
      <c r="O23" s="47"/>
      <c r="P23" s="42"/>
      <c r="Q23" s="42"/>
      <c r="R23" s="42"/>
      <c r="S23" s="42"/>
      <c r="T23" s="42"/>
      <c r="U23" s="42"/>
      <c r="V23" s="42"/>
      <c r="W23" s="42"/>
      <c r="X23" s="42"/>
    </row>
    <row r="24" spans="1:24" s="14" customFormat="1" ht="14.1" customHeight="1" x14ac:dyDescent="0.25">
      <c r="A24" s="50"/>
      <c r="B24" s="28" t="s">
        <v>31</v>
      </c>
      <c r="C24" s="44">
        <f>C20+C23+G23</f>
        <v>467.09824689947953</v>
      </c>
      <c r="D24" s="44"/>
      <c r="E24" s="30"/>
      <c r="F24" s="31"/>
      <c r="G24" s="31"/>
      <c r="H24" s="60"/>
      <c r="I24" s="60"/>
      <c r="J24" s="50"/>
      <c r="K24" s="63"/>
      <c r="L24" s="50"/>
      <c r="M24" s="47"/>
      <c r="N24" s="47"/>
      <c r="O24" s="47"/>
      <c r="P24" s="42"/>
      <c r="Q24" s="42"/>
      <c r="R24" s="42"/>
      <c r="S24" s="42"/>
      <c r="T24" s="42"/>
      <c r="U24" s="42"/>
      <c r="V24" s="42"/>
      <c r="W24" s="42"/>
      <c r="X24" s="42"/>
    </row>
    <row r="25" spans="1:24" s="14" customFormat="1" ht="14.1" customHeight="1" x14ac:dyDescent="0.25">
      <c r="A25" s="51"/>
      <c r="B25" s="32"/>
      <c r="C25" s="45"/>
      <c r="D25" s="45"/>
      <c r="E25" s="35"/>
      <c r="F25" s="31"/>
      <c r="G25" s="31"/>
      <c r="H25" s="61"/>
      <c r="I25" s="61"/>
      <c r="J25" s="51"/>
      <c r="K25" s="64"/>
      <c r="L25" s="51"/>
      <c r="M25" s="48"/>
      <c r="N25" s="48"/>
      <c r="O25" s="48"/>
      <c r="P25" s="43"/>
      <c r="Q25" s="43"/>
      <c r="R25" s="43"/>
      <c r="S25" s="43"/>
      <c r="T25" s="43"/>
      <c r="U25" s="43"/>
      <c r="V25" s="43"/>
      <c r="W25" s="43"/>
      <c r="X25" s="43"/>
    </row>
    <row r="26" spans="1:24" s="14" customFormat="1" ht="14.1" customHeight="1" x14ac:dyDescent="0.25">
      <c r="A26" s="49">
        <v>5</v>
      </c>
      <c r="B26" s="52" t="s">
        <v>44</v>
      </c>
      <c r="C26" s="20" t="s">
        <v>10</v>
      </c>
      <c r="D26" s="20">
        <v>34.75</v>
      </c>
      <c r="E26" s="41"/>
      <c r="F26" s="53"/>
      <c r="G26" s="54"/>
      <c r="H26" s="59">
        <f>C32</f>
        <v>806.54986148281284</v>
      </c>
      <c r="I26" s="59">
        <f>IF(K26=3,0.375)+IF(K26=4,0.5)+IF(K26=5,0.625)+IF(K26=6,0.75)+IF(K26=8,1)+IF(K26=9,1.125)+IF(K26=10,1.25)+IF(K26=11,1.375)</f>
        <v>0.375</v>
      </c>
      <c r="J26" s="49"/>
      <c r="K26" s="62">
        <v>3</v>
      </c>
      <c r="L26" s="49">
        <v>4</v>
      </c>
      <c r="M26" s="46">
        <v>1</v>
      </c>
      <c r="N26" s="46"/>
      <c r="O26" s="46"/>
      <c r="P26" s="41"/>
      <c r="Q26" s="41">
        <f>H26-P26</f>
        <v>806.54986148281284</v>
      </c>
      <c r="R26" s="41">
        <f>IF($K26 =3,M26*$Q26,"")</f>
        <v>806.54986148281284</v>
      </c>
      <c r="S26" s="41" t="str">
        <f>IF($K26 =4,M26*$Q26,"")</f>
        <v/>
      </c>
      <c r="T26" s="41" t="str">
        <f>IF($K26 =5,M26*$Q26,"")</f>
        <v/>
      </c>
      <c r="U26" s="41" t="str">
        <f>IF($K26 =6,M26*$Q26,"")</f>
        <v/>
      </c>
      <c r="V26" s="41" t="str">
        <f>IF($K26 =8,M26*$Q26,"")</f>
        <v/>
      </c>
      <c r="W26" s="41" t="str">
        <f>IF($K10 =11,M26*$Q26,"")</f>
        <v/>
      </c>
      <c r="X26" s="41" t="str">
        <f>IF($K10 =11,M26*$Q26,"")</f>
        <v/>
      </c>
    </row>
    <row r="27" spans="1:24" s="14" customFormat="1" ht="14.1" customHeight="1" x14ac:dyDescent="0.25">
      <c r="A27" s="50"/>
      <c r="B27" s="52"/>
      <c r="C27" s="20" t="s">
        <v>18</v>
      </c>
      <c r="D27" s="19">
        <v>2</v>
      </c>
      <c r="E27" s="42"/>
      <c r="F27" s="55"/>
      <c r="G27" s="56"/>
      <c r="H27" s="60"/>
      <c r="I27" s="60"/>
      <c r="J27" s="50"/>
      <c r="K27" s="63"/>
      <c r="L27" s="50"/>
      <c r="M27" s="47"/>
      <c r="N27" s="47"/>
      <c r="O27" s="47"/>
      <c r="P27" s="42"/>
      <c r="Q27" s="42"/>
      <c r="R27" s="42"/>
      <c r="S27" s="42"/>
      <c r="T27" s="42"/>
      <c r="U27" s="42"/>
      <c r="V27" s="42"/>
      <c r="W27" s="42"/>
      <c r="X27" s="42"/>
    </row>
    <row r="28" spans="1:24" s="14" customFormat="1" ht="14.1" customHeight="1" x14ac:dyDescent="0.25">
      <c r="A28" s="50"/>
      <c r="B28" s="28" t="s">
        <v>28</v>
      </c>
      <c r="C28" s="44">
        <f>(D26/(L26/12))*(3.14)*((D27+(I26/12))+(8*(I26/12)))</f>
        <v>746.75578125000004</v>
      </c>
      <c r="D28" s="44"/>
      <c r="E28" s="42"/>
      <c r="F28" s="57"/>
      <c r="G28" s="58"/>
      <c r="H28" s="60"/>
      <c r="I28" s="60"/>
      <c r="J28" s="50"/>
      <c r="K28" s="63"/>
      <c r="L28" s="50"/>
      <c r="M28" s="47"/>
      <c r="N28" s="47"/>
      <c r="O28" s="47"/>
      <c r="P28" s="42"/>
      <c r="Q28" s="42"/>
      <c r="R28" s="42"/>
      <c r="S28" s="42"/>
      <c r="T28" s="42"/>
      <c r="U28" s="42"/>
      <c r="V28" s="42"/>
      <c r="W28" s="42"/>
      <c r="X28" s="42"/>
    </row>
    <row r="29" spans="1:24" s="14" customFormat="1" ht="14.1" customHeight="1" x14ac:dyDescent="0.25">
      <c r="A29" s="50"/>
      <c r="B29" s="32" t="s">
        <v>26</v>
      </c>
      <c r="C29" s="45">
        <f>(((1.5)*(PI()*(D27+(I26/12))+8*(I26/12))))</f>
        <v>9.9470401164064004</v>
      </c>
      <c r="D29" s="45"/>
      <c r="E29" s="42"/>
      <c r="F29" s="33" t="s">
        <v>19</v>
      </c>
      <c r="G29" s="20">
        <f>630/25/12</f>
        <v>2.1</v>
      </c>
      <c r="H29" s="60"/>
      <c r="I29" s="60"/>
      <c r="J29" s="50"/>
      <c r="K29" s="63"/>
      <c r="L29" s="50"/>
      <c r="M29" s="47"/>
      <c r="N29" s="47"/>
      <c r="O29" s="47"/>
      <c r="P29" s="42"/>
      <c r="Q29" s="42"/>
      <c r="R29" s="42"/>
      <c r="S29" s="42"/>
      <c r="T29" s="42"/>
      <c r="U29" s="42"/>
      <c r="V29" s="42"/>
      <c r="W29" s="42"/>
      <c r="X29" s="42"/>
    </row>
    <row r="30" spans="1:24" s="14" customFormat="1" ht="14.1" customHeight="1" x14ac:dyDescent="0.25">
      <c r="A30" s="50"/>
      <c r="B30" s="32" t="s">
        <v>25</v>
      </c>
      <c r="C30" s="84">
        <v>2</v>
      </c>
      <c r="D30" s="84"/>
      <c r="E30" s="42"/>
      <c r="F30" s="33" t="s">
        <v>20</v>
      </c>
      <c r="G30" s="34">
        <f>ROUNDDOWN((C28+C31)/40,0)</f>
        <v>19</v>
      </c>
      <c r="H30" s="60"/>
      <c r="I30" s="60"/>
      <c r="J30" s="50"/>
      <c r="K30" s="63"/>
      <c r="L30" s="50"/>
      <c r="M30" s="47"/>
      <c r="N30" s="47"/>
      <c r="O30" s="47"/>
      <c r="P30" s="42"/>
      <c r="Q30" s="42"/>
      <c r="R30" s="42"/>
      <c r="S30" s="42"/>
      <c r="T30" s="42"/>
      <c r="U30" s="42"/>
      <c r="V30" s="42"/>
      <c r="W30" s="42"/>
      <c r="X30" s="42"/>
    </row>
    <row r="31" spans="1:24" s="14" customFormat="1" ht="14.1" customHeight="1" x14ac:dyDescent="0.25">
      <c r="A31" s="50"/>
      <c r="B31" s="32" t="s">
        <v>29</v>
      </c>
      <c r="C31" s="44">
        <f>C29*C30</f>
        <v>19.894080232812801</v>
      </c>
      <c r="D31" s="44"/>
      <c r="E31" s="43"/>
      <c r="F31" s="33" t="s">
        <v>30</v>
      </c>
      <c r="G31" s="29">
        <f>G29*G30</f>
        <v>39.9</v>
      </c>
      <c r="H31" s="60"/>
      <c r="I31" s="60"/>
      <c r="J31" s="50"/>
      <c r="K31" s="63"/>
      <c r="L31" s="50"/>
      <c r="M31" s="47"/>
      <c r="N31" s="47"/>
      <c r="O31" s="47"/>
      <c r="P31" s="42"/>
      <c r="Q31" s="42"/>
      <c r="R31" s="42"/>
      <c r="S31" s="42"/>
      <c r="T31" s="42"/>
      <c r="U31" s="42"/>
      <c r="V31" s="42"/>
      <c r="W31" s="42"/>
      <c r="X31" s="42"/>
    </row>
    <row r="32" spans="1:24" s="14" customFormat="1" ht="14.1" customHeight="1" x14ac:dyDescent="0.25">
      <c r="A32" s="50"/>
      <c r="B32" s="28" t="s">
        <v>31</v>
      </c>
      <c r="C32" s="44">
        <f>C28+C31+G31</f>
        <v>806.54986148281284</v>
      </c>
      <c r="D32" s="44"/>
      <c r="E32" s="30"/>
      <c r="F32" s="31"/>
      <c r="G32" s="31"/>
      <c r="H32" s="60"/>
      <c r="I32" s="60"/>
      <c r="J32" s="50"/>
      <c r="K32" s="63"/>
      <c r="L32" s="50"/>
      <c r="M32" s="47"/>
      <c r="N32" s="47"/>
      <c r="O32" s="47"/>
      <c r="P32" s="42"/>
      <c r="Q32" s="42"/>
      <c r="R32" s="42"/>
      <c r="S32" s="42"/>
      <c r="T32" s="42"/>
      <c r="U32" s="42"/>
      <c r="V32" s="42"/>
      <c r="W32" s="42"/>
      <c r="X32" s="42"/>
    </row>
    <row r="33" spans="1:24" s="14" customFormat="1" ht="14.1" customHeight="1" x14ac:dyDescent="0.25">
      <c r="A33" s="51"/>
      <c r="B33" s="32"/>
      <c r="C33" s="45"/>
      <c r="D33" s="45"/>
      <c r="E33" s="35"/>
      <c r="F33" s="31"/>
      <c r="G33" s="31"/>
      <c r="H33" s="61"/>
      <c r="I33" s="61"/>
      <c r="J33" s="51"/>
      <c r="K33" s="64"/>
      <c r="L33" s="51"/>
      <c r="M33" s="48"/>
      <c r="N33" s="48"/>
      <c r="O33" s="48"/>
      <c r="P33" s="43"/>
      <c r="Q33" s="43"/>
      <c r="R33" s="43"/>
      <c r="S33" s="43"/>
      <c r="T33" s="43"/>
      <c r="U33" s="43"/>
      <c r="V33" s="43"/>
      <c r="W33" s="43"/>
      <c r="X33" s="43"/>
    </row>
    <row r="34" spans="1:24" s="14" customFormat="1" ht="14.1" customHeight="1" x14ac:dyDescent="0.25">
      <c r="A34" s="49">
        <v>6</v>
      </c>
      <c r="B34" s="52" t="s">
        <v>45</v>
      </c>
      <c r="C34" s="20" t="s">
        <v>10</v>
      </c>
      <c r="D34" s="22">
        <f>(90-30-34.75)+8.4+1+2</f>
        <v>36.65</v>
      </c>
      <c r="E34" s="41"/>
      <c r="F34" s="53"/>
      <c r="G34" s="54"/>
      <c r="H34" s="59">
        <f>C40</f>
        <v>1172.3117550032375</v>
      </c>
      <c r="I34" s="59">
        <f>IF(K34=3,0.375)+IF(K34=4,0.5)+IF(K34=5,0.625)+IF(K34=6,0.75)+IF(K34=8,1)+IF(K34=9,1.125)+IF(K34=10,1.25)+IF(K34=11,1.375)</f>
        <v>0.5</v>
      </c>
      <c r="J34" s="49"/>
      <c r="K34" s="62">
        <v>4</v>
      </c>
      <c r="L34" s="49">
        <v>3</v>
      </c>
      <c r="M34" s="46">
        <v>1</v>
      </c>
      <c r="N34" s="46"/>
      <c r="O34" s="46"/>
      <c r="P34" s="41"/>
      <c r="Q34" s="41">
        <f>H34-P34</f>
        <v>1172.3117550032375</v>
      </c>
      <c r="R34" s="41" t="str">
        <f>IF($K34 =3,M34*$Q34,"")</f>
        <v/>
      </c>
      <c r="S34" s="41">
        <f>IF($K34 =4,M34*$Q34,"")</f>
        <v>1172.3117550032375</v>
      </c>
      <c r="T34" s="41" t="str">
        <f>IF($K34 =5,M34*$Q34,"")</f>
        <v/>
      </c>
      <c r="U34" s="41" t="str">
        <f>IF($K34 =6,M34*$Q34,"")</f>
        <v/>
      </c>
      <c r="V34" s="41" t="str">
        <f>IF($K34 =8,M34*$Q34,"")</f>
        <v/>
      </c>
      <c r="W34" s="41" t="str">
        <f>IF($K18 =11,M34*$Q34,"")</f>
        <v/>
      </c>
      <c r="X34" s="41" t="str">
        <f>IF($K18 =11,M34*$Q34,"")</f>
        <v/>
      </c>
    </row>
    <row r="35" spans="1:24" s="14" customFormat="1" ht="14.1" customHeight="1" x14ac:dyDescent="0.25">
      <c r="A35" s="50"/>
      <c r="B35" s="52"/>
      <c r="C35" s="20" t="s">
        <v>18</v>
      </c>
      <c r="D35" s="19">
        <v>2</v>
      </c>
      <c r="E35" s="42"/>
      <c r="F35" s="55"/>
      <c r="G35" s="56"/>
      <c r="H35" s="60"/>
      <c r="I35" s="60"/>
      <c r="J35" s="50"/>
      <c r="K35" s="63"/>
      <c r="L35" s="50"/>
      <c r="M35" s="47"/>
      <c r="N35" s="47"/>
      <c r="O35" s="47"/>
      <c r="P35" s="42"/>
      <c r="Q35" s="42"/>
      <c r="R35" s="42"/>
      <c r="S35" s="42"/>
      <c r="T35" s="42"/>
      <c r="U35" s="42"/>
      <c r="V35" s="42"/>
      <c r="W35" s="42"/>
      <c r="X35" s="42"/>
    </row>
    <row r="36" spans="1:24" s="14" customFormat="1" ht="14.1" customHeight="1" x14ac:dyDescent="0.25">
      <c r="A36" s="50"/>
      <c r="B36" s="28" t="s">
        <v>28</v>
      </c>
      <c r="C36" s="44">
        <f>(D34/(L34/12))*(3.14)*((D35+(I34/12))+(8*(I34/12)))</f>
        <v>1093.2695000000001</v>
      </c>
      <c r="D36" s="44"/>
      <c r="E36" s="42"/>
      <c r="F36" s="57"/>
      <c r="G36" s="58"/>
      <c r="H36" s="60"/>
      <c r="I36" s="60"/>
      <c r="J36" s="50"/>
      <c r="K36" s="63"/>
      <c r="L36" s="50"/>
      <c r="M36" s="47"/>
      <c r="N36" s="47"/>
      <c r="O36" s="47"/>
      <c r="P36" s="42"/>
      <c r="Q36" s="42"/>
      <c r="R36" s="42"/>
      <c r="S36" s="42"/>
      <c r="T36" s="42"/>
      <c r="U36" s="42"/>
      <c r="V36" s="42"/>
      <c r="W36" s="42"/>
      <c r="X36" s="42"/>
    </row>
    <row r="37" spans="1:24" s="14" customFormat="1" ht="14.1" customHeight="1" x14ac:dyDescent="0.25">
      <c r="A37" s="50"/>
      <c r="B37" s="32" t="s">
        <v>26</v>
      </c>
      <c r="C37" s="45">
        <f>(((1.5)*(PI()*(D35+(I34/12))+8*(I34/12))))</f>
        <v>10.121127501618741</v>
      </c>
      <c r="D37" s="45"/>
      <c r="E37" s="42"/>
      <c r="F37" s="33" t="s">
        <v>19</v>
      </c>
      <c r="G37" s="20">
        <f>630/25/12</f>
        <v>2.1</v>
      </c>
      <c r="H37" s="60"/>
      <c r="I37" s="60"/>
      <c r="J37" s="50"/>
      <c r="K37" s="63"/>
      <c r="L37" s="50"/>
      <c r="M37" s="47"/>
      <c r="N37" s="47"/>
      <c r="O37" s="47"/>
      <c r="P37" s="42"/>
      <c r="Q37" s="42"/>
      <c r="R37" s="42"/>
      <c r="S37" s="42"/>
      <c r="T37" s="42"/>
      <c r="U37" s="42"/>
      <c r="V37" s="42"/>
      <c r="W37" s="42"/>
      <c r="X37" s="42"/>
    </row>
    <row r="38" spans="1:24" s="14" customFormat="1" ht="14.1" customHeight="1" x14ac:dyDescent="0.25">
      <c r="A38" s="50"/>
      <c r="B38" s="32" t="s">
        <v>25</v>
      </c>
      <c r="C38" s="84">
        <v>2</v>
      </c>
      <c r="D38" s="84"/>
      <c r="E38" s="42"/>
      <c r="F38" s="33" t="s">
        <v>20</v>
      </c>
      <c r="G38" s="34">
        <f>ROUNDDOWN((C36+C39)/40,0)+1</f>
        <v>28</v>
      </c>
      <c r="H38" s="60"/>
      <c r="I38" s="60"/>
      <c r="J38" s="50"/>
      <c r="K38" s="63"/>
      <c r="L38" s="50"/>
      <c r="M38" s="47"/>
      <c r="N38" s="47"/>
      <c r="O38" s="47"/>
      <c r="P38" s="42"/>
      <c r="Q38" s="42"/>
      <c r="R38" s="42"/>
      <c r="S38" s="42"/>
      <c r="T38" s="42"/>
      <c r="U38" s="42"/>
      <c r="V38" s="42"/>
      <c r="W38" s="42"/>
      <c r="X38" s="42"/>
    </row>
    <row r="39" spans="1:24" s="14" customFormat="1" ht="14.1" customHeight="1" x14ac:dyDescent="0.25">
      <c r="A39" s="50"/>
      <c r="B39" s="32" t="s">
        <v>29</v>
      </c>
      <c r="C39" s="44">
        <f>C37*C38</f>
        <v>20.242255003237482</v>
      </c>
      <c r="D39" s="44"/>
      <c r="E39" s="43"/>
      <c r="F39" s="33" t="s">
        <v>30</v>
      </c>
      <c r="G39" s="29">
        <f>G37*G38</f>
        <v>58.800000000000004</v>
      </c>
      <c r="H39" s="60"/>
      <c r="I39" s="60"/>
      <c r="J39" s="50"/>
      <c r="K39" s="63"/>
      <c r="L39" s="50"/>
      <c r="M39" s="47"/>
      <c r="N39" s="47"/>
      <c r="O39" s="47"/>
      <c r="P39" s="42"/>
      <c r="Q39" s="42"/>
      <c r="R39" s="42"/>
      <c r="S39" s="42"/>
      <c r="T39" s="42"/>
      <c r="U39" s="42"/>
      <c r="V39" s="42"/>
      <c r="W39" s="42"/>
      <c r="X39" s="42"/>
    </row>
    <row r="40" spans="1:24" s="14" customFormat="1" ht="14.1" customHeight="1" x14ac:dyDescent="0.25">
      <c r="A40" s="50"/>
      <c r="B40" s="28" t="s">
        <v>31</v>
      </c>
      <c r="C40" s="44">
        <f>C36+C39+G39</f>
        <v>1172.3117550032375</v>
      </c>
      <c r="D40" s="44"/>
      <c r="E40" s="30"/>
      <c r="F40" s="31"/>
      <c r="G40" s="31"/>
      <c r="H40" s="60"/>
      <c r="I40" s="60"/>
      <c r="J40" s="50"/>
      <c r="K40" s="63"/>
      <c r="L40" s="50"/>
      <c r="M40" s="47"/>
      <c r="N40" s="47"/>
      <c r="O40" s="47"/>
      <c r="P40" s="42"/>
      <c r="Q40" s="42"/>
      <c r="R40" s="42"/>
      <c r="S40" s="42"/>
      <c r="T40" s="42"/>
      <c r="U40" s="42"/>
      <c r="V40" s="42"/>
      <c r="W40" s="42"/>
      <c r="X40" s="42"/>
    </row>
    <row r="41" spans="1:24" s="14" customFormat="1" ht="14.1" customHeight="1" x14ac:dyDescent="0.25">
      <c r="A41" s="80"/>
      <c r="B41" s="80"/>
      <c r="C41" s="80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74" t="s">
        <v>32</v>
      </c>
      <c r="O41" s="74"/>
      <c r="P41" s="74"/>
      <c r="Q41" s="37" t="s">
        <v>38</v>
      </c>
      <c r="R41" s="36">
        <f t="shared" ref="R41:X41" si="1">SUM(R8:R40)</f>
        <v>1273.6481083822923</v>
      </c>
      <c r="S41" s="36">
        <f t="shared" si="1"/>
        <v>1172.3117550032375</v>
      </c>
      <c r="T41" s="36">
        <f t="shared" si="1"/>
        <v>0</v>
      </c>
      <c r="U41" s="36">
        <f t="shared" si="1"/>
        <v>544</v>
      </c>
      <c r="V41" s="36">
        <f t="shared" si="1"/>
        <v>640</v>
      </c>
      <c r="W41" s="36">
        <f t="shared" si="1"/>
        <v>636.66666666666663</v>
      </c>
      <c r="X41" s="36">
        <f t="shared" si="1"/>
        <v>0</v>
      </c>
    </row>
    <row r="42" spans="1:24" s="14" customFormat="1" ht="14.1" customHeight="1" x14ac:dyDescent="0.25">
      <c r="A42" s="80"/>
      <c r="B42" s="80"/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74" t="s">
        <v>33</v>
      </c>
      <c r="O42" s="74"/>
      <c r="P42" s="74"/>
      <c r="Q42" s="37" t="s">
        <v>37</v>
      </c>
      <c r="R42" s="36">
        <v>0.375</v>
      </c>
      <c r="S42" s="36">
        <v>0.66800000000000004</v>
      </c>
      <c r="T42" s="36">
        <v>1.0429999999999999</v>
      </c>
      <c r="U42" s="36">
        <v>1.502</v>
      </c>
      <c r="V42" s="36">
        <v>2.67</v>
      </c>
      <c r="W42" s="36">
        <v>4.3029999999999999</v>
      </c>
      <c r="X42" s="36">
        <v>5.3129999999999997</v>
      </c>
    </row>
    <row r="43" spans="1:24" s="14" customFormat="1" ht="14.1" customHeight="1" x14ac:dyDescent="0.25">
      <c r="A43" s="80"/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74" t="s">
        <v>34</v>
      </c>
      <c r="O43" s="74"/>
      <c r="P43" s="74"/>
      <c r="Q43" s="37" t="s">
        <v>36</v>
      </c>
      <c r="R43" s="36">
        <f t="shared" ref="R43:X43" si="2">(R41*R42)/2.20462</f>
        <v>216.64415665437113</v>
      </c>
      <c r="S43" s="36">
        <f t="shared" si="2"/>
        <v>355.21053621130295</v>
      </c>
      <c r="T43" s="36">
        <f t="shared" si="2"/>
        <v>0</v>
      </c>
      <c r="U43" s="36">
        <f t="shared" si="2"/>
        <v>370.625323184948</v>
      </c>
      <c r="V43" s="36">
        <f t="shared" si="2"/>
        <v>775.0995636436212</v>
      </c>
      <c r="W43" s="36">
        <f t="shared" si="2"/>
        <v>1242.652550855325</v>
      </c>
      <c r="X43" s="36">
        <f t="shared" si="2"/>
        <v>0</v>
      </c>
    </row>
    <row r="44" spans="1:24" s="14" customFormat="1" ht="14.1" customHeight="1" x14ac:dyDescent="0.25">
      <c r="A44" s="80"/>
      <c r="B44" s="80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1" t="s">
        <v>35</v>
      </c>
      <c r="O44" s="82"/>
      <c r="P44" s="83"/>
      <c r="Q44" s="37" t="s">
        <v>36</v>
      </c>
      <c r="R44" s="90">
        <f>SUM(R43:X43)</f>
        <v>2960.2321305495684</v>
      </c>
      <c r="S44" s="90"/>
      <c r="T44" s="38" t="s">
        <v>21</v>
      </c>
      <c r="U44" s="39"/>
      <c r="V44" s="38"/>
      <c r="W44" s="38">
        <f>+R44/1000</f>
        <v>2.9602321305495685</v>
      </c>
      <c r="X44" s="38" t="s">
        <v>22</v>
      </c>
    </row>
    <row r="47" spans="1:24" ht="15.6" x14ac:dyDescent="0.3">
      <c r="A47" s="5"/>
      <c r="X47" s="2"/>
    </row>
  </sheetData>
  <mergeCells count="161">
    <mergeCell ref="Q4:S4"/>
    <mergeCell ref="I4:N4"/>
    <mergeCell ref="P18:P25"/>
    <mergeCell ref="T14:T16"/>
    <mergeCell ref="U14:U16"/>
    <mergeCell ref="N5:O5"/>
    <mergeCell ref="P5:P6"/>
    <mergeCell ref="Q5:Q6"/>
    <mergeCell ref="R5:X5"/>
    <mergeCell ref="I5:I6"/>
    <mergeCell ref="J5:J6"/>
    <mergeCell ref="K5:K6"/>
    <mergeCell ref="L5:L6"/>
    <mergeCell ref="I8:I10"/>
    <mergeCell ref="J8:J10"/>
    <mergeCell ref="K8:K10"/>
    <mergeCell ref="L8:L10"/>
    <mergeCell ref="W18:W25"/>
    <mergeCell ref="B17:X17"/>
    <mergeCell ref="O14:O16"/>
    <mergeCell ref="P14:P16"/>
    <mergeCell ref="Q14:Q16"/>
    <mergeCell ref="R14:R16"/>
    <mergeCell ref="S14:S16"/>
    <mergeCell ref="R44:S44"/>
    <mergeCell ref="A1:X1"/>
    <mergeCell ref="V18:V25"/>
    <mergeCell ref="B18:B19"/>
    <mergeCell ref="C21:D21"/>
    <mergeCell ref="Q18:Q25"/>
    <mergeCell ref="C20:D20"/>
    <mergeCell ref="C22:D22"/>
    <mergeCell ref="C24:D24"/>
    <mergeCell ref="C25:D25"/>
    <mergeCell ref="R18:R25"/>
    <mergeCell ref="S18:S25"/>
    <mergeCell ref="T18:T25"/>
    <mergeCell ref="F18:G20"/>
    <mergeCell ref="F34:G36"/>
    <mergeCell ref="E18:E23"/>
    <mergeCell ref="E34:E39"/>
    <mergeCell ref="U18:U25"/>
    <mergeCell ref="A14:A16"/>
    <mergeCell ref="B14:B16"/>
    <mergeCell ref="H14:H16"/>
    <mergeCell ref="I14:I16"/>
    <mergeCell ref="A18:A25"/>
    <mergeCell ref="C23:D23"/>
    <mergeCell ref="X11:X13"/>
    <mergeCell ref="K14:K16"/>
    <mergeCell ref="J14:J16"/>
    <mergeCell ref="X14:X16"/>
    <mergeCell ref="L14:L16"/>
    <mergeCell ref="M14:M16"/>
    <mergeCell ref="N14:N16"/>
    <mergeCell ref="X18:X25"/>
    <mergeCell ref="J18:J25"/>
    <mergeCell ref="L18:L25"/>
    <mergeCell ref="M18:M25"/>
    <mergeCell ref="N18:N25"/>
    <mergeCell ref="O18:O25"/>
    <mergeCell ref="V14:V16"/>
    <mergeCell ref="W14:W16"/>
    <mergeCell ref="O11:O13"/>
    <mergeCell ref="P11:P13"/>
    <mergeCell ref="Q11:Q13"/>
    <mergeCell ref="R11:R13"/>
    <mergeCell ref="S11:S13"/>
    <mergeCell ref="T11:T13"/>
    <mergeCell ref="U11:U13"/>
    <mergeCell ref="V11:V13"/>
    <mergeCell ref="W11:W13"/>
    <mergeCell ref="Q8:Q10"/>
    <mergeCell ref="O8:O10"/>
    <mergeCell ref="P8:P10"/>
    <mergeCell ref="X8:X10"/>
    <mergeCell ref="R8:R10"/>
    <mergeCell ref="S8:S10"/>
    <mergeCell ref="T8:T10"/>
    <mergeCell ref="U8:U10"/>
    <mergeCell ref="V8:V10"/>
    <mergeCell ref="W8:W10"/>
    <mergeCell ref="J34:J40"/>
    <mergeCell ref="K34:K40"/>
    <mergeCell ref="L34:L40"/>
    <mergeCell ref="M34:M40"/>
    <mergeCell ref="N34:N40"/>
    <mergeCell ref="B7:G7"/>
    <mergeCell ref="N11:N13"/>
    <mergeCell ref="C30:D30"/>
    <mergeCell ref="C31:D31"/>
    <mergeCell ref="C32:D32"/>
    <mergeCell ref="C33:D33"/>
    <mergeCell ref="M8:M10"/>
    <mergeCell ref="N8:N10"/>
    <mergeCell ref="B8:B10"/>
    <mergeCell ref="H8:H10"/>
    <mergeCell ref="M26:M33"/>
    <mergeCell ref="N26:N33"/>
    <mergeCell ref="H18:H25"/>
    <mergeCell ref="K18:K25"/>
    <mergeCell ref="I18:I25"/>
    <mergeCell ref="N41:P41"/>
    <mergeCell ref="A41:M44"/>
    <mergeCell ref="N42:P42"/>
    <mergeCell ref="N43:P43"/>
    <mergeCell ref="N44:P44"/>
    <mergeCell ref="X34:X40"/>
    <mergeCell ref="C36:D36"/>
    <mergeCell ref="C37:D37"/>
    <mergeCell ref="C38:D38"/>
    <mergeCell ref="C39:D39"/>
    <mergeCell ref="C40:D40"/>
    <mergeCell ref="O34:O40"/>
    <mergeCell ref="P34:P40"/>
    <mergeCell ref="Q34:Q40"/>
    <mergeCell ref="R34:R40"/>
    <mergeCell ref="S34:S40"/>
    <mergeCell ref="T34:T40"/>
    <mergeCell ref="U34:U40"/>
    <mergeCell ref="V34:V40"/>
    <mergeCell ref="W34:W40"/>
    <mergeCell ref="A34:A40"/>
    <mergeCell ref="B34:B35"/>
    <mergeCell ref="H34:H40"/>
    <mergeCell ref="I34:I40"/>
    <mergeCell ref="A11:A13"/>
    <mergeCell ref="B11:B13"/>
    <mergeCell ref="H11:H13"/>
    <mergeCell ref="I11:I13"/>
    <mergeCell ref="J11:J13"/>
    <mergeCell ref="K11:K13"/>
    <mergeCell ref="L11:L13"/>
    <mergeCell ref="M11:M13"/>
    <mergeCell ref="A5:A6"/>
    <mergeCell ref="B5:B6"/>
    <mergeCell ref="C5:G6"/>
    <mergeCell ref="H5:H6"/>
    <mergeCell ref="M5:M6"/>
    <mergeCell ref="A8:A10"/>
    <mergeCell ref="A26:A33"/>
    <mergeCell ref="B26:B27"/>
    <mergeCell ref="E26:E31"/>
    <mergeCell ref="F26:G28"/>
    <mergeCell ref="H26:H33"/>
    <mergeCell ref="I26:I33"/>
    <mergeCell ref="J26:J33"/>
    <mergeCell ref="K26:K33"/>
    <mergeCell ref="L26:L33"/>
    <mergeCell ref="X26:X33"/>
    <mergeCell ref="C28:D28"/>
    <mergeCell ref="C29:D29"/>
    <mergeCell ref="O26:O33"/>
    <mergeCell ref="P26:P33"/>
    <mergeCell ref="Q26:Q33"/>
    <mergeCell ref="R26:R33"/>
    <mergeCell ref="S26:S33"/>
    <mergeCell ref="T26:T33"/>
    <mergeCell ref="U26:U33"/>
    <mergeCell ref="V26:V33"/>
    <mergeCell ref="W26:W33"/>
  </mergeCells>
  <conditionalFormatting sqref="K8:K16">
    <cfRule type="cellIs" dxfId="3" priority="2" stopIfTrue="1" operator="equal">
      <formula>0</formula>
    </cfRule>
  </conditionalFormatting>
  <conditionalFormatting sqref="K18">
    <cfRule type="cellIs" dxfId="2" priority="18" stopIfTrue="1" operator="equal">
      <formula>0</formula>
    </cfRule>
  </conditionalFormatting>
  <conditionalFormatting sqref="K26">
    <cfRule type="cellIs" dxfId="1" priority="1" stopIfTrue="1" operator="equal">
      <formula>0</formula>
    </cfRule>
  </conditionalFormatting>
  <conditionalFormatting sqref="K34">
    <cfRule type="cellIs" dxfId="0" priority="4" stopIfTrue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65" fitToHeight="0" orientation="landscape" horizontalDpi="1200" verticalDpi="1200" r:id="rId1"/>
  <headerFooter>
    <oddFooter>&amp;CPage &amp;P of &amp;N</oddFooter>
  </headerFooter>
  <ignoredErrors>
    <ignoredError sqref="H8" formulaRange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EB6A580-946F-481B-BB02-928B74813CB8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Malik FarooQ</dc:creator>
  <cp:lastModifiedBy>UD-Admin</cp:lastModifiedBy>
  <cp:lastPrinted>2024-07-04T06:20:30Z</cp:lastPrinted>
  <dcterms:created xsi:type="dcterms:W3CDTF">2021-08-23T11:50:38Z</dcterms:created>
  <dcterms:modified xsi:type="dcterms:W3CDTF">2025-11-04T06:07:31Z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lanSwiftJobName">
    <vt:lpwstr/>
  </property>
  <property fmtid="{D5CDD505-2E9C-101B-9397-08002B2CF9AE}" pid="3" name="PlanSwiftJobGuid">
    <vt:lpwstr/>
  </property>
  <property fmtid="{D5CDD505-2E9C-101B-9397-08002B2CF9AE}" pid="4" name="LinkedDataId">
    <vt:lpwstr>{AEB6A580-946F-481B-BB02-928B74813CB8}</vt:lpwstr>
  </property>
</Properties>
</file>